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fhfs\Desktop\Felix\Indikatoren VL\Finale Dokumente\"/>
    </mc:Choice>
  </mc:AlternateContent>
  <bookViews>
    <workbookView xWindow="0" yWindow="0" windowWidth="23895" windowHeight="11610" tabRatio="878"/>
  </bookViews>
  <sheets>
    <sheet name="1 Stützung GWL" sheetId="1" r:id="rId1"/>
    <sheet name="2 Preise" sheetId="2" r:id="rId2"/>
    <sheet name="3 Wertschöpfung" sheetId="3" r:id="rId3"/>
    <sheet name="4 Stützung Einkommen" sheetId="5" r:id="rId4"/>
    <sheet name="5 Zielerreichung Einkommen" sheetId="4" r:id="rId5"/>
    <sheet name="6 Versorgung" sheetId="6" r:id="rId6"/>
    <sheet name="7 Bodenverbrauch" sheetId="17" r:id="rId7"/>
    <sheet name=" 8 Nitrat" sheetId="7" r:id="rId8"/>
    <sheet name="9 Pestizide GW" sheetId="8" r:id="rId9"/>
    <sheet name="10 Ammoniak" sheetId="9" r:id="rId10"/>
    <sheet name="11 THG" sheetId="21" r:id="rId11"/>
    <sheet name="12 Boden" sheetId="10" r:id="rId12"/>
    <sheet name="13 Stickstoff Gewässer" sheetId="11" r:id="rId13"/>
    <sheet name="14 Pestizide Fliessgew." sheetId="12" r:id="rId14"/>
    <sheet name="15 Biodiversitätsflächen" sheetId="13" r:id="rId15"/>
    <sheet name="16 Brutvögel" sheetId="14" r:id="rId16"/>
    <sheet name="17 Stickstoffdeposition" sheetId="15" r:id="rId17"/>
    <sheet name="18 Wiederbewaldung" sheetId="16" r:id="rId18"/>
    <sheet name="19 Landschaft" sheetId="18" r:id="rId19"/>
    <sheet name="20 Beteiligung RAUS" sheetId="19" r:id="rId20"/>
    <sheet name="21 Kontrollen Tierwohl" sheetId="20" r:id="rId21"/>
  </sheet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12" i="18" l="1"/>
  <c r="I13" i="18"/>
  <c r="I14" i="18"/>
  <c r="I15" i="18"/>
  <c r="I16" i="18"/>
  <c r="I17" i="18"/>
  <c r="I18" i="18"/>
  <c r="I11" i="18"/>
  <c r="D7" i="12"/>
  <c r="C42" i="18"/>
  <c r="K23" i="18"/>
  <c r="F6" i="16"/>
  <c r="G6" i="16"/>
  <c r="D15" i="21"/>
  <c r="D16" i="21"/>
  <c r="D17" i="21"/>
  <c r="D18" i="21"/>
  <c r="D19" i="21"/>
  <c r="D20" i="21"/>
  <c r="D21" i="21"/>
  <c r="D22" i="21"/>
  <c r="D23" i="21"/>
  <c r="D24" i="21"/>
  <c r="D25" i="21"/>
  <c r="D26" i="21"/>
  <c r="D27" i="21"/>
  <c r="D28" i="2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0" i="21"/>
  <c r="D61" i="21"/>
  <c r="D62" i="21"/>
  <c r="D63" i="21"/>
  <c r="D64" i="21"/>
  <c r="D65" i="21"/>
  <c r="D66" i="21"/>
  <c r="D67" i="21"/>
  <c r="D68" i="21"/>
  <c r="D69" i="21"/>
  <c r="D70" i="21"/>
  <c r="D71" i="21"/>
  <c r="D72" i="21"/>
  <c r="D73" i="21"/>
  <c r="D74" i="21"/>
  <c r="G12" i="19"/>
  <c r="G13" i="19"/>
  <c r="G14" i="19"/>
  <c r="G15" i="19"/>
  <c r="G16" i="19"/>
  <c r="G11" i="19"/>
  <c r="E12" i="19"/>
  <c r="E13" i="19"/>
  <c r="E14" i="19"/>
  <c r="E15" i="19"/>
  <c r="E16" i="19"/>
  <c r="E11" i="19"/>
  <c r="F20" i="18"/>
  <c r="E20" i="18"/>
  <c r="I20" i="18"/>
  <c r="F21" i="18"/>
  <c r="E21" i="18"/>
  <c r="I21" i="18"/>
  <c r="I22" i="18"/>
  <c r="F36" i="18"/>
  <c r="E36" i="18"/>
  <c r="I36" i="18"/>
  <c r="F37" i="18"/>
  <c r="E37" i="18"/>
  <c r="I37" i="18"/>
  <c r="I38" i="18"/>
  <c r="G36" i="18"/>
  <c r="J36" i="18"/>
  <c r="G37" i="18"/>
  <c r="J37" i="18"/>
  <c r="J38" i="18"/>
  <c r="J22" i="18"/>
  <c r="K22" i="18"/>
  <c r="G18" i="19"/>
  <c r="I27" i="18"/>
  <c r="J27" i="18"/>
  <c r="I28" i="18"/>
  <c r="J28" i="18"/>
  <c r="I29" i="18"/>
  <c r="J29" i="18"/>
  <c r="I30" i="18"/>
  <c r="J30" i="18"/>
  <c r="I31" i="18"/>
  <c r="J31" i="18"/>
  <c r="I32" i="18"/>
  <c r="J32" i="18"/>
  <c r="I33" i="18"/>
  <c r="J33" i="18"/>
  <c r="I34" i="18"/>
  <c r="J34" i="18"/>
  <c r="K36" i="18"/>
  <c r="K37" i="18"/>
  <c r="K38" i="18"/>
  <c r="C43" i="18"/>
  <c r="D23" i="17"/>
  <c r="F12" i="17"/>
  <c r="F11" i="17"/>
  <c r="G17" i="17"/>
  <c r="G16" i="17"/>
  <c r="G18" i="17"/>
  <c r="F17" i="17"/>
  <c r="F16" i="17"/>
  <c r="H12" i="17"/>
  <c r="I12" i="17"/>
  <c r="F18" i="17"/>
  <c r="H11" i="17"/>
  <c r="I11" i="17"/>
  <c r="F13" i="17"/>
  <c r="H13" i="17"/>
  <c r="I13" i="17"/>
  <c r="E26" i="17"/>
  <c r="E27" i="17"/>
  <c r="D13" i="13"/>
  <c r="F9" i="10"/>
  <c r="F10" i="10"/>
  <c r="F14" i="10"/>
  <c r="F17" i="10"/>
  <c r="F18" i="10"/>
  <c r="D7" i="3"/>
  <c r="D9" i="3"/>
  <c r="D13" i="3"/>
  <c r="D7" i="1"/>
</calcChain>
</file>

<file path=xl/sharedStrings.xml><?xml version="1.0" encoding="utf-8"?>
<sst xmlns="http://schemas.openxmlformats.org/spreadsheetml/2006/main" count="432" uniqueCount="235">
  <si>
    <t>Einheit</t>
  </si>
  <si>
    <t>Berechnung:</t>
  </si>
  <si>
    <t>Name:</t>
  </si>
  <si>
    <t>Einheit:</t>
  </si>
  <si>
    <t>Stützung für gemeinwirtschaftliche Leistungen (1)</t>
  </si>
  <si>
    <t>Mio. CHF</t>
  </si>
  <si>
    <t>Quellen:</t>
  </si>
  <si>
    <t>Indikatorwert</t>
  </si>
  <si>
    <t>%</t>
  </si>
  <si>
    <t>Mrd. CHF</t>
  </si>
  <si>
    <t>Produktionswert nach landwirtschaftlicher Gesamtrechnung (1)</t>
  </si>
  <si>
    <t>Produktionswert zu Preisen im Ausland</t>
  </si>
  <si>
    <t>Verhältnis der Produzentenpreise Schweiz / Ausland (2)</t>
  </si>
  <si>
    <t>Gemeinwirtschaftliche Leistungen (3)</t>
  </si>
  <si>
    <t>Bruttowertschöpfung</t>
  </si>
  <si>
    <t>=</t>
  </si>
  <si>
    <t>+</t>
  </si>
  <si>
    <t>./.</t>
  </si>
  <si>
    <t>‒</t>
  </si>
  <si>
    <t>Vorleistungen (1)</t>
  </si>
  <si>
    <t>Abschreibungen (1)</t>
  </si>
  <si>
    <t>Externe Kosten (3)</t>
  </si>
  <si>
    <t>(2) OECD.stat. Producer Nominal Protection Coefficient, abgerufen am 04.10.2018</t>
  </si>
  <si>
    <t>(1) Bundesam für Statistik (BFS), Landwirtschaftliche Gesamtrechnung, abgerufen 04.10.2018</t>
  </si>
  <si>
    <t>(1) OECD.stat. Producer Nominal Protection Coefficient, abgerufen am 04.10.2018</t>
  </si>
  <si>
    <t xml:space="preserve">Name: </t>
  </si>
  <si>
    <t>(1) Renner, S. &amp; Lips, M., 2017. Unterschiedliche Arbeitsverdienste – Eine Dezil-Analyse der Referenzbetriebe. In: Lips, M. (Hrsg.), Wirtschaftliche Heterogenität auf Stufe Betrieb und Betriebszweig. Agroscope Science, Nr. 53, 16-31. Agroscope, Tänikon.</t>
  </si>
  <si>
    <t>Versorgungssicherheit in Importkrisen</t>
  </si>
  <si>
    <t>% zielkonform</t>
  </si>
  <si>
    <t>(1)  BAFU &amp; BLW, 2016. Umweltziele Landwirtschaft. Statusbericht 2016. Bundesamt für Umwelt, Bern. Umwelt-Wissen Nr. 1633, S. 65. (Zahlen 2013)</t>
  </si>
  <si>
    <t>(1)  BAFU &amp; BLW, 2016. Umweltziele Landwirtschaft. Statusbericht 2016. Bundesamt für Umwelt, Bern. Umwelt-Wissen Nr. 1633, S. 79. (Zahlen 2013)</t>
  </si>
  <si>
    <t>Ammoniakemissionen</t>
  </si>
  <si>
    <t>Zielwert (1)</t>
  </si>
  <si>
    <t>Problemflächen Boden</t>
  </si>
  <si>
    <t>(1) Gubler, A., Schwab, P., Wächter, D., Meuli, R.G. &amp; Keller, A. 2015: Ergebnisse der Nationalen Bodenbeobachtung (NABO) 1985–2009. Zustand und Veränderungen der anorganischen Schadstoffe und Bodenbegleitparameter. Bundesamt für Umwelt, Bern.</t>
  </si>
  <si>
    <t>(2) Prasuhn, V. 2012. On-farm effects of tillage and crops on soil erosion measured over 10 years in Switzerland. Soil &amp; Tillage Research 120, 137–146.</t>
  </si>
  <si>
    <t>Landwirtschaftliche Nutzfläche total</t>
  </si>
  <si>
    <t>Ackerbau</t>
  </si>
  <si>
    <t>Erosion (2)</t>
  </si>
  <si>
    <t>% Überschreitung von Richtwerten</t>
  </si>
  <si>
    <t>Stickstoffeintrag in Gewässer</t>
  </si>
  <si>
    <t>(1) Braun, C., Gälli, R., Leu, Ch., Munz, N., Schindler Wildhaber, Y., Strahm, I. &amp; Wittmer, I., 2015. Mikroverunreinigungen in Fliessgewässern aus diffusen Einträgen. Situationsanalyse. Bundesamt für Umwelt, Bern. (Daten 2012)</t>
  </si>
  <si>
    <t>(1)  BAFU &amp; BLW, 2016. Umweltziele Landwirtschaft. Statusbericht 2016. Bundesamt für Umwelt, Bern. Umwelt-Wissen Nr. 1633. (Daten 2010)</t>
  </si>
  <si>
    <t>(1)  BAFU &amp; BLW, 2016. Umweltziele Landwirtschaft. Statusbericht 2016. Bundesamt für Umwelt, Bern. Umwelt-Wissen Nr. 1633. (Daten 2014)</t>
  </si>
  <si>
    <t>2013 (1)</t>
  </si>
  <si>
    <t>Zielerfüllung bei Biodiversitätsförderflächen</t>
  </si>
  <si>
    <t>% der Regionen</t>
  </si>
  <si>
    <t>Talzone</t>
  </si>
  <si>
    <t>Hügelzone</t>
  </si>
  <si>
    <t>Bergzone I</t>
  </si>
  <si>
    <t>Bergzone II</t>
  </si>
  <si>
    <t>Bergzone III</t>
  </si>
  <si>
    <t>Bergzone IV</t>
  </si>
  <si>
    <t>Sömmerungsgebiet</t>
  </si>
  <si>
    <t>nein</t>
  </si>
  <si>
    <t>ja</t>
  </si>
  <si>
    <t>Index</t>
  </si>
  <si>
    <t>Brutvogelbestände (1990=100)</t>
  </si>
  <si>
    <t>Stickstoffeintrag naturnahe Flächen</t>
  </si>
  <si>
    <t>Pestizide in Fliessgewässern</t>
  </si>
  <si>
    <t>% der Fläche</t>
  </si>
  <si>
    <t>Überschreitung der Critical Loads für Stickstoff in natürlichen und halbnatürlichen Ökosytemen (1)</t>
  </si>
  <si>
    <t>(1) BFS, Arealstatistik 2004/09</t>
  </si>
  <si>
    <t>1992/97</t>
  </si>
  <si>
    <t>2004/09</t>
  </si>
  <si>
    <t>Landwirtschaftliche Gebäude</t>
  </si>
  <si>
    <t>Umschwung von landwirtschaftlichen Gebäuden</t>
  </si>
  <si>
    <t>Schweiz</t>
  </si>
  <si>
    <t>Summe</t>
  </si>
  <si>
    <t>Faktor</t>
  </si>
  <si>
    <t>n.v.</t>
  </si>
  <si>
    <t>(1) BFS, Arealstatistik 2013/18</t>
  </si>
  <si>
    <t>Veränderung pro Jahr netto</t>
  </si>
  <si>
    <t>Veränderung pro Jahr brutto</t>
  </si>
  <si>
    <t>netto 1979/85 bis 2004/09</t>
  </si>
  <si>
    <t>brutto 1979/85 bis 2004/09</t>
  </si>
  <si>
    <t>Obstanlagen</t>
  </si>
  <si>
    <t>Feldobst</t>
  </si>
  <si>
    <t>Gartenbauflächen</t>
  </si>
  <si>
    <t>Aufgelöster Wald (auf Landwirtschaftsflächen)</t>
  </si>
  <si>
    <t>Feldgehölze, Hecken</t>
  </si>
  <si>
    <t>Baumgruppen (auf Landwirtschaftsflächen)</t>
  </si>
  <si>
    <t>Summe positiv</t>
  </si>
  <si>
    <t>Summe negativ</t>
  </si>
  <si>
    <t>Summe der Veränderungen</t>
  </si>
  <si>
    <t>Summe positive Veränderungen</t>
  </si>
  <si>
    <t>Summe negative Veränderungen</t>
  </si>
  <si>
    <t>in % der landwirtschaftlichen Nutzflächen (1'050'000 ha)</t>
  </si>
  <si>
    <t>p</t>
  </si>
  <si>
    <t>n</t>
  </si>
  <si>
    <t>(1) BFS, Arealstatistik 2013/18 (72 Kategorien)</t>
  </si>
  <si>
    <t>RAUS-Daten</t>
  </si>
  <si>
    <t xml:space="preserve">GVE </t>
  </si>
  <si>
    <t>Tierkategorie</t>
  </si>
  <si>
    <t>Anzahl</t>
  </si>
  <si>
    <t>Bestand total GVE</t>
  </si>
  <si>
    <t>RAUS-Beteiligung DZ-berechtigte Betriebe</t>
  </si>
  <si>
    <t>Tiefste Beteiligung an RAUS unter Tierkategorien</t>
  </si>
  <si>
    <t>RAUS-Beteiligung inkl. nicht direktzahlungsberechtigte Betriebe</t>
  </si>
  <si>
    <t>Bestand in direktzahlungsberechtigten Betrieben</t>
  </si>
  <si>
    <t xml:space="preserve">% </t>
  </si>
  <si>
    <t>Kontrollen BTS und RAUS ohne Beanstandung</t>
  </si>
  <si>
    <t>&lt;25%</t>
  </si>
  <si>
    <t>Landschaftszustand</t>
  </si>
  <si>
    <t>Bodenverbrauch durch Landwirtschaft</t>
  </si>
  <si>
    <t>Waldzunahme</t>
  </si>
  <si>
    <t>Pestizide in Grundwasser, Ackerbau</t>
  </si>
  <si>
    <t>Nitrat in Grundwasser, Ackerbau</t>
  </si>
  <si>
    <t>Anteil gezielte Einkommensstützung</t>
  </si>
  <si>
    <t>Preise relativ zu Ausland (1)</t>
  </si>
  <si>
    <t xml:space="preserve">Preise relativ zu Ausland (Produzentenpreis) </t>
  </si>
  <si>
    <t>Anteil gezielte Stützung für gemeinwirtschaftliche Leistungen</t>
  </si>
  <si>
    <t>Bewertung positiv / negativ</t>
  </si>
  <si>
    <t>(1) Vision Landwirtschaft, 2016. Wirtschaftliche Kennzahlen für die multifunktionale Schweizer Landwirtschaft. Faktenblatt Nr. 6. und aktualisierte Zahlen (2010-2017), https://www.visionlandwirtschaft.ch/de/themen/wirtschaftlichkeit/faktenblatt-nr-6-wirtschaftliche-kennzahlen-fuer-die-multifunktionale-schweizer-landwirtschaft/</t>
  </si>
  <si>
    <t>(2) OECD.Stat, Producer Support Estimate, abgerufen am 20.12.2018</t>
  </si>
  <si>
    <t>(3) Vision Landwirtschaft, 2016. Wirtschaftliche Kennzahlen für die multifunktionale Schweizer Landwirtschaft. Faktenblatt Nr. 6. und aktualisierte Zahlen (2010-2017), https://www.visionlandwirtschaft.ch/de/themen/wirtschaftlichkeit/faktenblatt-nr-6-wirtschaftliche-kennzahlen-fuer-die-multifunktionale-schweizer-landwirtschaft/</t>
  </si>
  <si>
    <t>Schätzung, beruhend auf folgenden Überlegungen:</t>
  </si>
  <si>
    <t>Interpretation:</t>
  </si>
  <si>
    <t>Es existiert keine offizielle Schätzung des Indikators. Berechnungen zu den Produktionskapazitäten in Krisen kommen zum Schluss, dass bei optimaler Flächennutzung heute nach wie vor die gesamte Wohnbevölkerung der Schweiz ausreichend versorgt werden könnte (Vision Landwirtschaft 2015, Zimmermann et al. 2017, S. 4). Allerdings hat der Prozess der Produktionsumstellung in diesen Berechnungen noch zu wenig Aufmerksamkeit erhalten. Der Indikatorwert ist als grobe Schätzungen zu verstehen. Daten: verschiedene Jahre.</t>
  </si>
  <si>
    <t>(1) Vision Landwirtschaft, 2015. Multifunktionale Landwirtschaft: Lässt sich Versorgungssicherheit mit Ressourceneffizienz und dem Schutz der Biodiversität vereinbaren? Faktenblatt Nr. 5.</t>
  </si>
  <si>
    <t>% zielkonforme Messstellen</t>
  </si>
  <si>
    <t>% der Bevölkerung</t>
  </si>
  <si>
    <t>% der Betriebe</t>
  </si>
  <si>
    <t>% der nicht an Leistungen gebundenen Stützung</t>
  </si>
  <si>
    <t>% von Ausland</t>
  </si>
  <si>
    <t>Anzahl Überschreitung Richtwerte</t>
  </si>
  <si>
    <t>Anzahl Messstellen NABO</t>
  </si>
  <si>
    <t>Fläche (ha)</t>
  </si>
  <si>
    <t>Hochrechnung Fläche (ha)</t>
  </si>
  <si>
    <t>1000 Tonnen Stickstoff / Jahr</t>
  </si>
  <si>
    <t>% zielkonforme Flächen</t>
  </si>
  <si>
    <t>(1) BLW, 2018. Agrarbericht 2018.</t>
  </si>
  <si>
    <t>% zielkonforme Fläche</t>
  </si>
  <si>
    <t>Hektaren / Jahr</t>
  </si>
  <si>
    <t>Berechnungsschritte:</t>
  </si>
  <si>
    <t>a)</t>
  </si>
  <si>
    <t>b) Hochrechnung für die Periode 2009 bis 2018 anhand der Daten für die bereits verfügbaren 13 Kantone der Arealstatistik 2018</t>
  </si>
  <si>
    <t>c) Umrechnung Bodenverbrauch netto zu brutto (brutto: gesamter Kulturlandverbrauch, d. h. ohne Abzug der Flächen, die in andere Nutzungen übergehen) (2)</t>
  </si>
  <si>
    <t>(2) PVK, 2015. Sicherung landwirtschaftlichen Kulturlandes. Materialien zum Bericht der Parlamentarischen Verwaltungskontrolle zuhanden der Geschäftsprüfungskommission des Nationalrates vom 11. Juni 2015, S. 18. https://biblio.parlament.ch/e-docs/384154.pdf (abgerufen am 26.09.2018)</t>
  </si>
  <si>
    <t>13 Kantone (für Hochrechnung)</t>
  </si>
  <si>
    <t>Index (1997=100)</t>
  </si>
  <si>
    <t>c) Multiplikation der (Summe der positiven und negativen) Flächenveränderungen mit dem Faktor 10 (Annahme, dass sich Flächenveränderungen in der Landschaft auf die zehnfache Fläche auswirken)</t>
  </si>
  <si>
    <t>(1) BLW, 2018. Agrarbericht.</t>
  </si>
  <si>
    <t>Nutzgeflügel gemäss AGIS (2)</t>
  </si>
  <si>
    <t>(2) BLW, Datenbank AGIS, Auszug 27.09.2018. (genauer als Agrarbericht, da Durchschnitt über Jahr statt Stichtag 1. Januar, an dem bei Nutzgeflügel viele Ställe leerstehen). Daten 2017. E-Mail M. Ryser, 27.09.2018</t>
  </si>
  <si>
    <t>(1) BLW, Daten 2017. E-Mail J. Merillat, 15.10.2018</t>
  </si>
  <si>
    <t>(1) BLW, 2017. Agrarbericht 2018.</t>
  </si>
  <si>
    <t>Stützung (Total Support Estimate) (2)</t>
  </si>
  <si>
    <t>(2) Zimmermann, A., Ferjani, A., Mann, S., Haudenschild, U., Mittelholzer, M. &amp; Müller, P., 2017. Ernährungspotenzial der landwirtschaftlichen Kulturflächen. Analyse einer optimierten Inlandproduktion von Nahrungsmitteln im Fall von schweren Mangellagen. Bundesamt für wirtschaftliche Landesversorgung, Bern, S. 4.</t>
  </si>
  <si>
    <t>Treibhausgase</t>
  </si>
  <si>
    <t>Millionen Tonnen CO2-Äquivalente / Jahr</t>
  </si>
  <si>
    <t>(1)  BAFU &amp; BLW, 2016. Umweltziele Landwirtschaft. Statusbericht 2016. Bundesamt für Umwelt, Bern. Umwelt-Wissen Nr. 1633, S. 53.</t>
  </si>
  <si>
    <t>Talgebiet</t>
  </si>
  <si>
    <t>Hügelgebiet</t>
  </si>
  <si>
    <t>Berggebiet</t>
  </si>
  <si>
    <t>*Arbeitsverdienst pro Familienjahresarbeitseinheit (FJAE)</t>
  </si>
  <si>
    <t xml:space="preserve">Quellen: </t>
  </si>
  <si>
    <t>Daten 2015/2017.</t>
  </si>
  <si>
    <r>
      <t>Indikatorwert</t>
    </r>
    <r>
      <rPr>
        <sz val="11"/>
        <color theme="1"/>
        <rFont val="Arial"/>
        <family val="2"/>
      </rPr>
      <t xml:space="preserve"> (1)</t>
    </r>
  </si>
  <si>
    <t>Daraus ergibt sich, dass (weit) weniger als 25% der Stützung an die 25% der Familienarbeitskräfte mit den tiefsten Arbeitsverdiensten geht.</t>
  </si>
  <si>
    <t>b) Die 25% Betriebe mit den tiefsten Arbeitsverdiensten halten (weit) unterdurchschnittliche Flächen und Tierzahlen. (1)</t>
  </si>
  <si>
    <t>Wertschöpfung (korrigiert) (3)</t>
  </si>
  <si>
    <t>2015/17</t>
  </si>
  <si>
    <t>AV in % d. Vergleichslohns, korrigiert</t>
  </si>
  <si>
    <t>AV, CHF</t>
  </si>
  <si>
    <t>AV korr., CHF</t>
  </si>
  <si>
    <t xml:space="preserve">Bemerkungen: </t>
  </si>
  <si>
    <t>In allen Regionen können leistungsfähige Betriebe Arbeitsverdienste erzielen, die mit den Einkommen der übrigen Bevölkerung vergleichbar sind.</t>
  </si>
  <si>
    <t>Mittlerer Arbeitsverdienst der am besten verdienenden 25% der Betriebe (3)</t>
  </si>
  <si>
    <t>Median-Arbeitsverdienst der besser verdienenden Hälfte der Betriebe (4)</t>
  </si>
  <si>
    <t>(3) Agrarbericht 2018</t>
  </si>
  <si>
    <t>(4) Agroscope (D. Schmid, 05.02.2019)</t>
  </si>
  <si>
    <t>(2) Untersuchungen dazu fehlen. Gemäss der Botschaft zum Zahlungsrahmen der AP 2018/21 sind beispielsweise die Ausgaben der Bauernhaushalte für das Wohnen «nur etwa halb so hoch wie jene der Vergleichshaushalte».</t>
  </si>
  <si>
    <t>(1) Vgl. EFK, 2011. Ermittlung der landwirtschaftlichen Einkommen. Evaluation der Einkommensermittlung auf einzelbetrieblicher Ebene sowie der Reformmassnahmen. Eidgenössische Finanzkontrolle, Bern.</t>
  </si>
  <si>
    <t>Vergl.lohn, CHF (3)</t>
  </si>
  <si>
    <t>Schätzung, beruhend auf folgenden Überlegungen (1), (2):</t>
  </si>
  <si>
    <t>Erzielbares Einkommen (Zielerreichung)</t>
  </si>
  <si>
    <t>a) Die Anzahl Familienarbeitskräfte pro Betrieb ist bei Betrieben mit hohen, mittleren und tiefen Arbeitsverdiensten* ungefähr gleich hoch. In den 25% am wenigsten gut verdienenden Betrieben arbeiten also gerade etwa 25% der Familienarbeitskräfte. (1)</t>
  </si>
  <si>
    <t>a) Berechnung für die ganze Schweiz anhand der Daten der Arealstatistik für die Periode 1992/97 bis 2004/09</t>
  </si>
  <si>
    <t>a) Schweiz</t>
  </si>
  <si>
    <t>b) 13 Kantone (für Hochrechnung)</t>
  </si>
  <si>
    <t>c) Faktor für Kulturlandverbrauch durch landwirtschaftliche Bauten brutto/netto (2)</t>
  </si>
  <si>
    <r>
      <rPr>
        <b/>
        <sz val="11"/>
        <color theme="1"/>
        <rFont val="Arial"/>
      </rPr>
      <t>2013</t>
    </r>
    <r>
      <rPr>
        <sz val="11"/>
        <color theme="1"/>
        <rFont val="Arial"/>
        <family val="2"/>
      </rPr>
      <t xml:space="preserve"> (1)</t>
    </r>
  </si>
  <si>
    <t>Linearer Absenkpfad für Berechnung der jährlichen Ziele</t>
  </si>
  <si>
    <t>Ackerbau (1)</t>
  </si>
  <si>
    <t>Spezialkulturen (1)</t>
  </si>
  <si>
    <t>(a) Hochrechnung der betroffenen Flächenanteile anhand des Anteils Messstellen mit Überschreitungen von Richtwerten (für Ackerbau und Spezialkulturen)</t>
  </si>
  <si>
    <t>(b) Berechnung des Indikatorwerts für die gesamte landwirtschaftliche Nutzfläche</t>
  </si>
  <si>
    <t>Flächen mit Überschreitungen</t>
  </si>
  <si>
    <t>Flächen mit Überschreitungen in % der Landw. Nutzfläche</t>
  </si>
  <si>
    <r>
      <t xml:space="preserve">2017 </t>
    </r>
    <r>
      <rPr>
        <sz val="11"/>
        <color indexed="8"/>
        <rFont val="Arial"/>
      </rPr>
      <t>(1)</t>
    </r>
  </si>
  <si>
    <t>(1) Rihm B. &amp; Achermann B., 2016. Critical loads of nitrogen and their exceedances. Swiss contribution to the effects-oriented work under the Convention on Long-range Transboundary Air Pollution (UNECE). Federal Office for the Environment, Bern. Environmental studies no. 1642, S. 62. (Daten 2010)</t>
  </si>
  <si>
    <t>Bestockte Flächen (1)</t>
  </si>
  <si>
    <t>ha</t>
  </si>
  <si>
    <t>1997/2009</t>
  </si>
  <si>
    <t>Berechnungsschritte</t>
  </si>
  <si>
    <t>a) Berechnung der negativ (n) und positiv (p) bewerteten Flächenveränderungen schweizweit 1997 bis 2009 anhand der Zahlen der Arealstatistik 2004/09 (1)</t>
  </si>
  <si>
    <t>b) Hochrechnung für die Periode 2009 bis 2018 anhand der Daten für die bereits verfügbaren 13 Kantone der Arealstatistik 2013/18</t>
  </si>
  <si>
    <t>2013/18</t>
  </si>
  <si>
    <t>Kategorie (1)</t>
  </si>
  <si>
    <t>b)</t>
  </si>
  <si>
    <t>c)</t>
  </si>
  <si>
    <t>Entwicklung der Landschaft seit 1997 (Saldo aus Zunahme/Abnahme der positiv und negativ beeinflussten Flächen)</t>
  </si>
  <si>
    <t>Multiplikator für Einfluss auf Landschaft (Landwirtschaftliche Nutzfläche)</t>
  </si>
  <si>
    <t>Rindergattung (1)</t>
  </si>
  <si>
    <t>Pferdegattung (1)</t>
  </si>
  <si>
    <t>Ziegengattung (1)</t>
  </si>
  <si>
    <t>Schafgattung (1)</t>
  </si>
  <si>
    <t>Schweinegattung (1)</t>
  </si>
  <si>
    <t>Nutzgeflügel (1)</t>
  </si>
  <si>
    <t>(a) Berechnung der Beteiligung bezogen auf ganzen Tierbestand (inkl. nicht direktzahlungsberechtigte Betriebe)</t>
  </si>
  <si>
    <t>Berechnungssschritte</t>
  </si>
  <si>
    <t>(b) Berechnung für Nutzgeflügel anhand der genaueren AGIS-Daten (Durschnittsbestand statt Bestand am 1. Januar)</t>
  </si>
  <si>
    <t>Kontrollen BTS und RAUS (1)</t>
  </si>
  <si>
    <t>Kontrollen mit Beanstandung (1)</t>
  </si>
  <si>
    <t>% der Gewässerstrecke (65'000 km)</t>
  </si>
  <si>
    <t>km</t>
  </si>
  <si>
    <t>keine (direkt aus Quelle)</t>
  </si>
  <si>
    <t>Jahr</t>
  </si>
  <si>
    <t>Ziel</t>
  </si>
  <si>
    <t>(a) "leistungfähiger Betrieb": durchschnittlicher Betrieb unter den 25% der Betriebe mit den höchsten Arbeitsverdiensten (AV) *</t>
  </si>
  <si>
    <t>(b) Wert von Privilegien der Landwirtschaft (wie beispielsweise tiefere Wohnkosten): 20% des Einkommens  (2)</t>
  </si>
  <si>
    <t>Annahmen:</t>
  </si>
  <si>
    <t>Unter der Annahme "leistungsfähiger Betrieb" = "mittlerer Betrieb der besseren Hälfte" liegt der Indikatorwert leicht unter 100 (wegen Berggebiet).</t>
  </si>
  <si>
    <t>Die Einkommensverteilung sollte auch differenziert nach Lagen (innerhalb der Regionen) untersucht werden.</t>
  </si>
  <si>
    <t>Der Wert der Privilegien ist genauer zu schätzen.</t>
  </si>
  <si>
    <t>Veränderung 2009-2018, Hochrechnung</t>
  </si>
  <si>
    <t>Veränderung 2009-2018</t>
  </si>
  <si>
    <t>Veränderung 1997-2009</t>
  </si>
  <si>
    <t>Veränderung 2009-2018 pro Jahr, Hochrechnung</t>
  </si>
  <si>
    <t>Veränderung pro Jahr</t>
  </si>
  <si>
    <t xml:space="preserve">Veränderung 2009-2018, Hochrechnung </t>
  </si>
  <si>
    <t>Überschreitung der CQK* (1)</t>
  </si>
  <si>
    <t>*: chronischen Qualitätskriterien</t>
  </si>
  <si>
    <r>
      <t xml:space="preserve">2015/17 </t>
    </r>
    <r>
      <rPr>
        <sz val="11"/>
        <color indexed="8"/>
        <rFont val="Arial"/>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</si>
</sst>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16" x14ac:knownFonts="1">
    <font>
      <sz val="11"/>
      <color theme="1"/>
      <name val="Calibri"/>
      <family val="2"/>
      <scheme val="minor"/>
    </font>
    <font>
      <sz val="11"/>
      <color theme="1"/>
      <name val="Arial"/>
      <family val="2"/>
    </font>
    <font>
      <b/>
      <sz val="11"/>
      <color theme="1"/>
      <name val="Arial"/>
    </font>
    <font>
      <sz val="8"/>
      <color theme="1"/>
      <name val="Arial"/>
    </font>
    <font>
      <i/>
      <sz val="11"/>
      <color theme="1"/>
      <name val="Arial"/>
    </font>
    <font>
      <b/>
      <sz val="11"/>
      <color indexed="8"/>
      <name val="Arial"/>
    </font>
    <font>
      <sz val="8"/>
      <name val="Calibri"/>
      <family val="2"/>
      <scheme val="minor"/>
    </font>
    <font>
      <sz val="11"/>
      <color indexed="8"/>
      <name val="Arial"/>
    </font>
    <font>
      <b/>
      <sz val="11"/>
      <color theme="1"/>
      <name val="Calibri"/>
      <family val="2"/>
      <scheme val="minor"/>
    </font>
    <font>
      <sz val="8"/>
      <color theme="1"/>
      <name val="Calibri"/>
      <family val="2"/>
      <scheme val="minor"/>
    </font>
    <font>
      <b/>
      <sz val="11"/>
      <color theme="1"/>
      <name val="Arial"/>
      <family val="2"/>
    </font>
    <font>
      <i/>
      <sz val="11"/>
      <color theme="1"/>
      <name val="Arial"/>
      <family val="2"/>
    </font>
    <font>
      <b/>
      <sz val="11"/>
      <color indexed="8"/>
      <name val="Arial"/>
      <family val="2"/>
    </font>
    <font>
      <sz val="11"/>
      <color indexed="8"/>
      <name val="Arial"/>
      <family val="2"/>
    </font>
    <font>
      <sz val="8"/>
      <color theme="1"/>
      <name val="Arial"/>
      <family val="2"/>
    </font>
    <font>
      <b/>
      <sz val="8"/>
      <color theme="1"/>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57">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right"/>
    </xf>
    <xf numFmtId="0" fontId="2" fillId="0" borderId="0" xfId="0" applyFont="1"/>
    <xf numFmtId="1" fontId="2" fillId="0" borderId="0" xfId="0" applyNumberFormat="1" applyFont="1"/>
    <xf numFmtId="0" fontId="3" fillId="0" borderId="0" xfId="0" applyFont="1"/>
    <xf numFmtId="2" fontId="1" fillId="0" borderId="0" xfId="0" applyNumberFormat="1" applyFont="1"/>
    <xf numFmtId="1" fontId="1" fillId="0" borderId="0" xfId="0" applyNumberFormat="1" applyFont="1"/>
    <xf numFmtId="3" fontId="1" fillId="0" borderId="0" xfId="0" applyNumberFormat="1" applyFont="1"/>
    <xf numFmtId="9" fontId="2" fillId="0" borderId="0" xfId="0" applyNumberFormat="1" applyFont="1" applyAlignment="1">
      <alignment horizontal="right"/>
    </xf>
    <xf numFmtId="4" fontId="1" fillId="0" borderId="0" xfId="0" applyNumberFormat="1" applyFont="1"/>
    <xf numFmtId="3" fontId="2" fillId="0" borderId="0" xfId="0" applyNumberFormat="1" applyFont="1"/>
    <xf numFmtId="0" fontId="4" fillId="0" borderId="0" xfId="0" applyFont="1"/>
    <xf numFmtId="166" fontId="2" fillId="0" borderId="0" xfId="0" applyNumberFormat="1" applyFont="1"/>
    <xf numFmtId="0" fontId="1" fillId="0" borderId="0" xfId="0" applyFont="1" applyFill="1" applyAlignment="1">
      <alignment horizontal="right"/>
    </xf>
    <xf numFmtId="0" fontId="1" fillId="0" borderId="0" xfId="0" applyFont="1" applyFill="1"/>
    <xf numFmtId="0" fontId="1" fillId="0" borderId="0" xfId="0" applyFont="1" applyFill="1" applyBorder="1"/>
    <xf numFmtId="1" fontId="1" fillId="0" borderId="0" xfId="0" applyNumberFormat="1" applyFont="1" applyFill="1" applyBorder="1"/>
    <xf numFmtId="164" fontId="1" fillId="0" borderId="0" xfId="0" applyNumberFormat="1" applyFont="1"/>
    <xf numFmtId="165" fontId="1" fillId="0" borderId="0" xfId="0" applyNumberFormat="1" applyFont="1"/>
    <xf numFmtId="166" fontId="1" fillId="0" borderId="0" xfId="0" applyNumberFormat="1" applyFont="1"/>
    <xf numFmtId="0" fontId="5" fillId="0" borderId="0" xfId="0" applyFont="1"/>
    <xf numFmtId="0" fontId="2" fillId="0" borderId="0" xfId="0" applyFont="1" applyAlignment="1">
      <alignment horizontal="right"/>
    </xf>
    <xf numFmtId="0" fontId="5" fillId="0" borderId="0" xfId="0" applyFont="1" applyAlignment="1">
      <alignment horizontal="right"/>
    </xf>
    <xf numFmtId="0" fontId="1" fillId="0" borderId="0" xfId="0" applyFont="1" applyAlignment="1">
      <alignment wrapText="1"/>
    </xf>
    <xf numFmtId="0" fontId="1" fillId="0" borderId="0" xfId="0" applyFont="1" applyAlignment="1">
      <alignment vertical="top" wrapText="1"/>
    </xf>
    <xf numFmtId="0" fontId="4" fillId="0" borderId="0" xfId="0" applyFont="1" applyAlignment="1">
      <alignment wrapText="1"/>
    </xf>
    <xf numFmtId="0" fontId="4" fillId="0" borderId="0" xfId="0" applyFont="1" applyAlignment="1">
      <alignment vertical="top" wrapText="1"/>
    </xf>
    <xf numFmtId="0" fontId="8" fillId="0" borderId="0" xfId="0" applyFont="1"/>
    <xf numFmtId="0" fontId="9" fillId="0" borderId="0" xfId="0" applyFont="1"/>
    <xf numFmtId="0" fontId="10" fillId="0" borderId="0" xfId="0" applyFont="1"/>
    <xf numFmtId="0" fontId="10" fillId="0" borderId="0" xfId="0" applyFont="1" applyAlignment="1">
      <alignment horizontal="right"/>
    </xf>
    <xf numFmtId="0" fontId="11" fillId="0" borderId="0" xfId="0" applyFont="1"/>
    <xf numFmtId="1" fontId="10" fillId="0" borderId="0" xfId="0" applyNumberFormat="1" applyFont="1"/>
    <xf numFmtId="0" fontId="13" fillId="0" borderId="0" xfId="0" applyFont="1"/>
    <xf numFmtId="3" fontId="1" fillId="0" borderId="0" xfId="0" applyNumberFormat="1" applyFont="1" applyAlignment="1">
      <alignment horizontal="right" wrapText="1"/>
    </xf>
    <xf numFmtId="0" fontId="1" fillId="0" borderId="0" xfId="0" applyFont="1" applyAlignment="1">
      <alignment horizontal="right" wrapText="1"/>
    </xf>
    <xf numFmtId="0" fontId="14" fillId="0" borderId="0" xfId="0" applyFont="1"/>
    <xf numFmtId="0" fontId="14" fillId="2" borderId="0" xfId="0" applyFont="1" applyFill="1"/>
    <xf numFmtId="2" fontId="14" fillId="2" borderId="0" xfId="0" applyNumberFormat="1" applyFont="1" applyFill="1"/>
    <xf numFmtId="0" fontId="14" fillId="2" borderId="0" xfId="0" applyFont="1" applyFill="1" applyAlignment="1">
      <alignment horizontal="right"/>
    </xf>
    <xf numFmtId="2" fontId="15" fillId="2" borderId="0" xfId="0" applyNumberFormat="1" applyFont="1" applyFill="1"/>
    <xf numFmtId="0" fontId="15" fillId="2" borderId="0" xfId="0" applyFont="1" applyFill="1"/>
    <xf numFmtId="0" fontId="14" fillId="0" borderId="0" xfId="0" applyFont="1" applyFill="1"/>
    <xf numFmtId="0" fontId="11" fillId="0" borderId="0" xfId="0" applyFont="1" applyAlignment="1">
      <alignment horizontal="left"/>
    </xf>
    <xf numFmtId="2" fontId="1" fillId="0" borderId="0" xfId="0" applyNumberFormat="1" applyFont="1" applyFill="1"/>
    <xf numFmtId="0" fontId="11" fillId="0" borderId="0" xfId="0" applyFont="1" applyFill="1" applyAlignment="1">
      <alignment wrapText="1"/>
    </xf>
    <xf numFmtId="0" fontId="12" fillId="0" borderId="0" xfId="0" applyFont="1" applyAlignment="1">
      <alignment horizontal="right"/>
    </xf>
    <xf numFmtId="0" fontId="1" fillId="0" borderId="0" xfId="0" applyFont="1" applyFill="1" applyBorder="1" applyAlignment="1">
      <alignment wrapText="1"/>
    </xf>
    <xf numFmtId="0" fontId="1" fillId="0" borderId="0" xfId="0" applyFont="1" applyAlignment="1"/>
    <xf numFmtId="0" fontId="1" fillId="0" borderId="0" xfId="0" applyFont="1" applyFill="1" applyAlignment="1"/>
    <xf numFmtId="0" fontId="1" fillId="0" borderId="0" xfId="0" applyFont="1" applyFill="1" applyBorder="1" applyAlignment="1"/>
    <xf numFmtId="0" fontId="2" fillId="0" borderId="0" xfId="0" applyFont="1" applyAlignment="1">
      <alignment horizontal="left" wrapText="1"/>
    </xf>
    <xf numFmtId="0" fontId="12" fillId="0" borderId="0" xfId="0" applyFont="1" applyAlignment="1">
      <alignment horizontal="left" wrapText="1"/>
    </xf>
    <xf numFmtId="0" fontId="5" fillId="0" borderId="0" xfId="0" applyFont="1" applyAlignment="1">
      <alignment horizontal="left" wrapText="1"/>
    </xf>
    <xf numFmtId="0" fontId="10"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zoomScale="86" zoomScaleNormal="86" zoomScalePageLayoutView="140" workbookViewId="0">
      <selection activeCell="E17" sqref="E17"/>
    </sheetView>
  </sheetViews>
  <sheetFormatPr baseColWidth="10" defaultColWidth="15.140625" defaultRowHeight="15.95" customHeight="1" x14ac:dyDescent="0.2"/>
  <cols>
    <col min="1" max="1" width="16" style="1" customWidth="1"/>
    <col min="2" max="2" width="52.85546875" style="1" customWidth="1"/>
    <col min="3" max="3" width="11" style="1" customWidth="1"/>
    <col min="4" max="4" width="11.140625" style="1" customWidth="1"/>
    <col min="5" max="5" width="15.140625" style="1" customWidth="1"/>
    <col min="6" max="16384" width="15.140625" style="1"/>
  </cols>
  <sheetData>
    <row r="1" spans="1:4" ht="30.75" customHeight="1" x14ac:dyDescent="0.25">
      <c r="A1" s="1" t="s">
        <v>2</v>
      </c>
      <c r="B1" s="53" t="s">
        <v>111</v>
      </c>
    </row>
    <row r="2" spans="1:4" ht="15.95" customHeight="1" x14ac:dyDescent="0.2">
      <c r="A2" s="1" t="s">
        <v>3</v>
      </c>
    </row>
    <row r="3" spans="1:4" ht="15.95" customHeight="1" x14ac:dyDescent="0.25">
      <c r="A3" s="1" t="s">
        <v>1</v>
      </c>
      <c r="C3" s="1" t="s">
        <v>0</v>
      </c>
      <c r="D3" s="4">
        <v>2017</v>
      </c>
    </row>
    <row r="4" spans="1:4" ht="15.95" customHeight="1" x14ac:dyDescent="0.2">
      <c r="B4" s="2" t="s">
        <v>4</v>
      </c>
      <c r="C4" s="2" t="s">
        <v>5</v>
      </c>
      <c r="D4" s="1">
        <v>1428</v>
      </c>
    </row>
    <row r="5" spans="1:4" ht="15.95" customHeight="1" x14ac:dyDescent="0.2">
      <c r="B5" s="1" t="s">
        <v>147</v>
      </c>
      <c r="C5" s="2" t="s">
        <v>5</v>
      </c>
      <c r="D5" s="1">
        <v>6750</v>
      </c>
    </row>
    <row r="6" spans="1:4" ht="15.95" customHeight="1" x14ac:dyDescent="0.2">
      <c r="C6" s="3"/>
    </row>
    <row r="7" spans="1:4" ht="15.95" customHeight="1" x14ac:dyDescent="0.25">
      <c r="B7" s="4" t="s">
        <v>7</v>
      </c>
      <c r="C7" s="4"/>
      <c r="D7" s="5">
        <f>D4/D5*100</f>
        <v>21.155555555555555</v>
      </c>
    </row>
    <row r="10" spans="1:4" ht="15.95" customHeight="1" x14ac:dyDescent="0.2">
      <c r="A10" s="6" t="s">
        <v>6</v>
      </c>
    </row>
    <row r="11" spans="1:4" ht="15.95" customHeight="1" x14ac:dyDescent="0.2">
      <c r="A11" s="6" t="s">
        <v>113</v>
      </c>
    </row>
    <row r="12" spans="1:4" ht="15.95" customHeight="1" x14ac:dyDescent="0.2">
      <c r="A12" s="6" t="s">
        <v>114</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4" width="10.85546875" style="1"/>
    <col min="5" max="5" width="12.42578125" style="1" customWidth="1"/>
    <col min="6" max="16384" width="10.85546875" style="1"/>
  </cols>
  <sheetData>
    <row r="1" spans="1:4" ht="30.75" customHeight="1" x14ac:dyDescent="0.25">
      <c r="A1" s="1" t="s">
        <v>2</v>
      </c>
      <c r="B1" s="53" t="s">
        <v>31</v>
      </c>
    </row>
    <row r="2" spans="1:4" ht="15.95" customHeight="1" x14ac:dyDescent="0.2">
      <c r="A2" s="1" t="s">
        <v>3</v>
      </c>
      <c r="B2" s="1" t="s">
        <v>129</v>
      </c>
    </row>
    <row r="3" spans="1:4" ht="15.95" customHeight="1" x14ac:dyDescent="0.2">
      <c r="A3" s="1" t="s">
        <v>1</v>
      </c>
      <c r="B3" s="1" t="s">
        <v>217</v>
      </c>
      <c r="D3" s="3"/>
    </row>
    <row r="5" spans="1:4" ht="15.95" customHeight="1" x14ac:dyDescent="0.25">
      <c r="D5" s="23">
        <v>2017</v>
      </c>
    </row>
    <row r="6" spans="1:4" ht="15.95" customHeight="1" x14ac:dyDescent="0.25">
      <c r="B6" s="4" t="s">
        <v>158</v>
      </c>
      <c r="C6" s="9"/>
      <c r="D6" s="4">
        <v>48</v>
      </c>
    </row>
    <row r="9" spans="1:4" ht="15.95" customHeight="1" x14ac:dyDescent="0.2">
      <c r="A9" s="6" t="s">
        <v>6</v>
      </c>
    </row>
    <row r="10" spans="1:4" ht="15.95" customHeight="1" x14ac:dyDescent="0.2">
      <c r="A10" s="6" t="s">
        <v>43</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5" ht="30.75" customHeight="1" x14ac:dyDescent="0.25">
      <c r="A1" s="1" t="s">
        <v>2</v>
      </c>
      <c r="B1" s="55" t="s">
        <v>149</v>
      </c>
    </row>
    <row r="2" spans="1:5" ht="15.95" customHeight="1" x14ac:dyDescent="0.2">
      <c r="A2" s="1" t="s">
        <v>3</v>
      </c>
      <c r="B2" s="1" t="s">
        <v>150</v>
      </c>
    </row>
    <row r="3" spans="1:5" ht="15.95" customHeight="1" x14ac:dyDescent="0.2">
      <c r="A3" s="1" t="s">
        <v>1</v>
      </c>
      <c r="B3" s="1" t="s">
        <v>217</v>
      </c>
      <c r="D3" s="3"/>
    </row>
    <row r="4" spans="1:5" ht="15.95" customHeight="1" x14ac:dyDescent="0.25">
      <c r="D4" s="24">
        <v>2016</v>
      </c>
    </row>
    <row r="5" spans="1:5" ht="15.95" customHeight="1" x14ac:dyDescent="0.25">
      <c r="B5" s="4" t="s">
        <v>158</v>
      </c>
      <c r="C5" s="9"/>
      <c r="D5" s="14">
        <v>8</v>
      </c>
    </row>
    <row r="7" spans="1:5" ht="15.95" customHeight="1" x14ac:dyDescent="0.2">
      <c r="D7" s="1">
        <v>2016</v>
      </c>
    </row>
    <row r="8" spans="1:5" ht="15.95" customHeight="1" x14ac:dyDescent="0.2">
      <c r="B8" s="1" t="s">
        <v>32</v>
      </c>
      <c r="D8" s="20">
        <v>7.6</v>
      </c>
      <c r="E8" s="21"/>
    </row>
    <row r="10" spans="1:5" ht="15.95" customHeight="1" x14ac:dyDescent="0.2">
      <c r="A10" s="6" t="s">
        <v>6</v>
      </c>
    </row>
    <row r="11" spans="1:5" ht="15.95" customHeight="1" x14ac:dyDescent="0.2">
      <c r="A11" s="6" t="s">
        <v>151</v>
      </c>
    </row>
    <row r="13" spans="1:5" ht="10.5" customHeight="1" x14ac:dyDescent="0.2">
      <c r="A13" s="44" t="s">
        <v>183</v>
      </c>
      <c r="B13" s="44"/>
      <c r="C13" s="41" t="s">
        <v>218</v>
      </c>
      <c r="D13" s="41" t="s">
        <v>219</v>
      </c>
    </row>
    <row r="14" spans="1:5" ht="10.5" customHeight="1" x14ac:dyDescent="0.2">
      <c r="A14" s="44"/>
      <c r="B14" s="16"/>
      <c r="C14" s="43">
        <v>1990</v>
      </c>
      <c r="D14" s="42">
        <v>8.9</v>
      </c>
    </row>
    <row r="15" spans="1:5" ht="10.5" customHeight="1" x14ac:dyDescent="0.2">
      <c r="A15" s="44"/>
      <c r="B15" s="16"/>
      <c r="C15" s="39">
        <v>1991</v>
      </c>
      <c r="D15" s="40">
        <f>D14-0.05</f>
        <v>8.85</v>
      </c>
    </row>
    <row r="16" spans="1:5" ht="10.5" customHeight="1" x14ac:dyDescent="0.2">
      <c r="A16" s="44"/>
      <c r="B16" s="16"/>
      <c r="C16" s="39">
        <v>1992</v>
      </c>
      <c r="D16" s="40">
        <f t="shared" ref="D16:D74" si="0">D15-0.05</f>
        <v>8.7999999999999989</v>
      </c>
    </row>
    <row r="17" spans="1:4" ht="10.5" customHeight="1" x14ac:dyDescent="0.2">
      <c r="A17" s="44"/>
      <c r="B17" s="16"/>
      <c r="C17" s="39">
        <v>1993</v>
      </c>
      <c r="D17" s="40">
        <f t="shared" si="0"/>
        <v>8.7499999999999982</v>
      </c>
    </row>
    <row r="18" spans="1:4" ht="10.5" customHeight="1" x14ac:dyDescent="0.2">
      <c r="A18" s="44"/>
      <c r="B18" s="16"/>
      <c r="C18" s="39">
        <v>1994</v>
      </c>
      <c r="D18" s="40">
        <f t="shared" si="0"/>
        <v>8.6999999999999975</v>
      </c>
    </row>
    <row r="19" spans="1:4" ht="10.5" customHeight="1" x14ac:dyDescent="0.2">
      <c r="A19" s="44"/>
      <c r="B19" s="16"/>
      <c r="C19" s="39">
        <v>1995</v>
      </c>
      <c r="D19" s="40">
        <f t="shared" si="0"/>
        <v>8.6499999999999968</v>
      </c>
    </row>
    <row r="20" spans="1:4" ht="10.5" customHeight="1" x14ac:dyDescent="0.2">
      <c r="A20" s="44"/>
      <c r="B20" s="16"/>
      <c r="C20" s="39">
        <v>1996</v>
      </c>
      <c r="D20" s="40">
        <f t="shared" si="0"/>
        <v>8.5999999999999961</v>
      </c>
    </row>
    <row r="21" spans="1:4" ht="10.5" customHeight="1" x14ac:dyDescent="0.2">
      <c r="A21" s="44"/>
      <c r="B21" s="16"/>
      <c r="C21" s="39">
        <v>1997</v>
      </c>
      <c r="D21" s="40">
        <f t="shared" si="0"/>
        <v>8.5499999999999954</v>
      </c>
    </row>
    <row r="22" spans="1:4" ht="10.5" customHeight="1" x14ac:dyDescent="0.2">
      <c r="A22" s="44"/>
      <c r="B22" s="16"/>
      <c r="C22" s="39">
        <v>1998</v>
      </c>
      <c r="D22" s="40">
        <f t="shared" si="0"/>
        <v>8.4999999999999947</v>
      </c>
    </row>
    <row r="23" spans="1:4" ht="10.5" customHeight="1" x14ac:dyDescent="0.2">
      <c r="A23" s="44"/>
      <c r="B23" s="16"/>
      <c r="C23" s="39">
        <v>1999</v>
      </c>
      <c r="D23" s="40">
        <f t="shared" si="0"/>
        <v>8.449999999999994</v>
      </c>
    </row>
    <row r="24" spans="1:4" ht="10.5" customHeight="1" x14ac:dyDescent="0.2">
      <c r="A24" s="44"/>
      <c r="B24" s="16"/>
      <c r="C24" s="39">
        <v>2000</v>
      </c>
      <c r="D24" s="40">
        <f t="shared" si="0"/>
        <v>8.3999999999999932</v>
      </c>
    </row>
    <row r="25" spans="1:4" ht="10.5" customHeight="1" x14ac:dyDescent="0.2">
      <c r="A25" s="44"/>
      <c r="B25" s="16"/>
      <c r="C25" s="39">
        <v>2001</v>
      </c>
      <c r="D25" s="40">
        <f t="shared" si="0"/>
        <v>8.3499999999999925</v>
      </c>
    </row>
    <row r="26" spans="1:4" ht="10.5" customHeight="1" x14ac:dyDescent="0.2">
      <c r="A26" s="44"/>
      <c r="B26" s="16"/>
      <c r="C26" s="39">
        <v>2002</v>
      </c>
      <c r="D26" s="40">
        <f t="shared" si="0"/>
        <v>8.2999999999999918</v>
      </c>
    </row>
    <row r="27" spans="1:4" ht="10.5" customHeight="1" x14ac:dyDescent="0.2">
      <c r="A27" s="44"/>
      <c r="B27" s="16"/>
      <c r="C27" s="39">
        <v>2003</v>
      </c>
      <c r="D27" s="40">
        <f t="shared" si="0"/>
        <v>8.2499999999999911</v>
      </c>
    </row>
    <row r="28" spans="1:4" ht="10.5" customHeight="1" x14ac:dyDescent="0.2">
      <c r="A28" s="44"/>
      <c r="B28" s="16"/>
      <c r="C28" s="39">
        <v>2004</v>
      </c>
      <c r="D28" s="40">
        <f t="shared" si="0"/>
        <v>8.1999999999999904</v>
      </c>
    </row>
    <row r="29" spans="1:4" ht="10.5" customHeight="1" x14ac:dyDescent="0.2">
      <c r="A29" s="44"/>
      <c r="B29" s="16"/>
      <c r="C29" s="39">
        <v>2005</v>
      </c>
      <c r="D29" s="40">
        <f t="shared" si="0"/>
        <v>8.1499999999999897</v>
      </c>
    </row>
    <row r="30" spans="1:4" ht="10.5" customHeight="1" x14ac:dyDescent="0.2">
      <c r="A30" s="44"/>
      <c r="B30" s="16"/>
      <c r="C30" s="39">
        <v>2006</v>
      </c>
      <c r="D30" s="40">
        <f t="shared" si="0"/>
        <v>8.099999999999989</v>
      </c>
    </row>
    <row r="31" spans="1:4" ht="10.5" customHeight="1" x14ac:dyDescent="0.2">
      <c r="A31" s="44"/>
      <c r="B31" s="16"/>
      <c r="C31" s="39">
        <v>2007</v>
      </c>
      <c r="D31" s="40">
        <f t="shared" si="0"/>
        <v>8.0499999999999883</v>
      </c>
    </row>
    <row r="32" spans="1:4" ht="10.5" customHeight="1" x14ac:dyDescent="0.2">
      <c r="A32" s="44"/>
      <c r="B32" s="16"/>
      <c r="C32" s="39">
        <v>2008</v>
      </c>
      <c r="D32" s="40">
        <f t="shared" si="0"/>
        <v>7.9999999999999885</v>
      </c>
    </row>
    <row r="33" spans="1:4" ht="10.5" customHeight="1" x14ac:dyDescent="0.2">
      <c r="A33" s="44"/>
      <c r="B33" s="16"/>
      <c r="C33" s="39">
        <v>2009</v>
      </c>
      <c r="D33" s="40">
        <f t="shared" si="0"/>
        <v>7.9499999999999886</v>
      </c>
    </row>
    <row r="34" spans="1:4" ht="10.5" customHeight="1" x14ac:dyDescent="0.2">
      <c r="A34" s="44"/>
      <c r="B34" s="16"/>
      <c r="C34" s="39">
        <v>2010</v>
      </c>
      <c r="D34" s="40">
        <f t="shared" si="0"/>
        <v>7.8999999999999888</v>
      </c>
    </row>
    <row r="35" spans="1:4" ht="10.5" customHeight="1" x14ac:dyDescent="0.2">
      <c r="A35" s="44"/>
      <c r="B35" s="16"/>
      <c r="C35" s="39">
        <v>2011</v>
      </c>
      <c r="D35" s="40">
        <f t="shared" si="0"/>
        <v>7.849999999999989</v>
      </c>
    </row>
    <row r="36" spans="1:4" ht="10.5" customHeight="1" x14ac:dyDescent="0.2">
      <c r="A36" s="44"/>
      <c r="B36" s="16"/>
      <c r="C36" s="39">
        <v>2012</v>
      </c>
      <c r="D36" s="40">
        <f t="shared" si="0"/>
        <v>7.7999999999999892</v>
      </c>
    </row>
    <row r="37" spans="1:4" ht="10.5" customHeight="1" x14ac:dyDescent="0.2">
      <c r="A37" s="44"/>
      <c r="B37" s="16"/>
      <c r="C37" s="39">
        <v>2013</v>
      </c>
      <c r="D37" s="40">
        <f t="shared" si="0"/>
        <v>7.7499999999999893</v>
      </c>
    </row>
    <row r="38" spans="1:4" ht="10.5" customHeight="1" x14ac:dyDescent="0.2">
      <c r="A38" s="44"/>
      <c r="B38" s="16"/>
      <c r="C38" s="39">
        <v>2014</v>
      </c>
      <c r="D38" s="40">
        <f t="shared" si="0"/>
        <v>7.6999999999999895</v>
      </c>
    </row>
    <row r="39" spans="1:4" ht="10.5" customHeight="1" x14ac:dyDescent="0.2">
      <c r="A39" s="44"/>
      <c r="B39" s="16"/>
      <c r="C39" s="39">
        <v>2015</v>
      </c>
      <c r="D39" s="40">
        <f t="shared" si="0"/>
        <v>7.6499999999999897</v>
      </c>
    </row>
    <row r="40" spans="1:4" ht="10.5" customHeight="1" x14ac:dyDescent="0.2">
      <c r="A40" s="44"/>
      <c r="B40" s="16"/>
      <c r="C40" s="39">
        <v>2016</v>
      </c>
      <c r="D40" s="40">
        <f t="shared" si="0"/>
        <v>7.5999999999999899</v>
      </c>
    </row>
    <row r="41" spans="1:4" ht="10.5" customHeight="1" x14ac:dyDescent="0.2">
      <c r="A41" s="44"/>
      <c r="B41" s="16"/>
      <c r="C41" s="39">
        <v>2017</v>
      </c>
      <c r="D41" s="40">
        <f t="shared" si="0"/>
        <v>7.5499999999999901</v>
      </c>
    </row>
    <row r="42" spans="1:4" ht="10.5" customHeight="1" x14ac:dyDescent="0.2">
      <c r="A42" s="44"/>
      <c r="B42" s="16"/>
      <c r="C42" s="39">
        <v>2018</v>
      </c>
      <c r="D42" s="40">
        <f t="shared" si="0"/>
        <v>7.4999999999999902</v>
      </c>
    </row>
    <row r="43" spans="1:4" ht="10.5" customHeight="1" x14ac:dyDescent="0.2">
      <c r="A43" s="44"/>
      <c r="B43" s="16"/>
      <c r="C43" s="39">
        <v>2019</v>
      </c>
      <c r="D43" s="40">
        <f t="shared" si="0"/>
        <v>7.4499999999999904</v>
      </c>
    </row>
    <row r="44" spans="1:4" ht="10.5" customHeight="1" x14ac:dyDescent="0.2">
      <c r="A44" s="44"/>
      <c r="B44" s="16"/>
      <c r="C44" s="39">
        <v>2020</v>
      </c>
      <c r="D44" s="40">
        <f t="shared" si="0"/>
        <v>7.3999999999999906</v>
      </c>
    </row>
    <row r="45" spans="1:4" ht="10.5" customHeight="1" x14ac:dyDescent="0.2">
      <c r="A45" s="44"/>
      <c r="B45" s="16"/>
      <c r="C45" s="39">
        <v>2021</v>
      </c>
      <c r="D45" s="40">
        <f t="shared" si="0"/>
        <v>7.3499999999999908</v>
      </c>
    </row>
    <row r="46" spans="1:4" ht="10.5" customHeight="1" x14ac:dyDescent="0.2">
      <c r="A46" s="44"/>
      <c r="B46" s="16"/>
      <c r="C46" s="39">
        <v>2022</v>
      </c>
      <c r="D46" s="40">
        <f t="shared" si="0"/>
        <v>7.2999999999999909</v>
      </c>
    </row>
    <row r="47" spans="1:4" ht="10.5" customHeight="1" x14ac:dyDescent="0.2">
      <c r="A47" s="44"/>
      <c r="B47" s="16"/>
      <c r="C47" s="39">
        <v>2023</v>
      </c>
      <c r="D47" s="40">
        <f t="shared" si="0"/>
        <v>7.2499999999999911</v>
      </c>
    </row>
    <row r="48" spans="1:4" ht="10.5" customHeight="1" x14ac:dyDescent="0.2">
      <c r="A48" s="44"/>
      <c r="B48" s="16"/>
      <c r="C48" s="39">
        <v>2024</v>
      </c>
      <c r="D48" s="40">
        <f t="shared" si="0"/>
        <v>7.1999999999999913</v>
      </c>
    </row>
    <row r="49" spans="1:4" ht="10.5" customHeight="1" x14ac:dyDescent="0.2">
      <c r="A49" s="44"/>
      <c r="B49" s="16"/>
      <c r="C49" s="39">
        <v>2025</v>
      </c>
      <c r="D49" s="40">
        <f t="shared" si="0"/>
        <v>7.1499999999999915</v>
      </c>
    </row>
    <row r="50" spans="1:4" ht="10.5" customHeight="1" x14ac:dyDescent="0.2">
      <c r="A50" s="44"/>
      <c r="B50" s="16"/>
      <c r="C50" s="39">
        <v>2026</v>
      </c>
      <c r="D50" s="40">
        <f t="shared" si="0"/>
        <v>7.0999999999999917</v>
      </c>
    </row>
    <row r="51" spans="1:4" ht="10.5" customHeight="1" x14ac:dyDescent="0.2">
      <c r="A51" s="44"/>
      <c r="B51" s="16"/>
      <c r="C51" s="39">
        <v>2027</v>
      </c>
      <c r="D51" s="40">
        <f t="shared" si="0"/>
        <v>7.0499999999999918</v>
      </c>
    </row>
    <row r="52" spans="1:4" ht="10.5" customHeight="1" x14ac:dyDescent="0.2">
      <c r="A52" s="44"/>
      <c r="B52" s="16"/>
      <c r="C52" s="39">
        <v>2028</v>
      </c>
      <c r="D52" s="40">
        <f t="shared" si="0"/>
        <v>6.999999999999992</v>
      </c>
    </row>
    <row r="53" spans="1:4" ht="10.5" customHeight="1" x14ac:dyDescent="0.2">
      <c r="A53" s="44"/>
      <c r="B53" s="16"/>
      <c r="C53" s="39">
        <v>2029</v>
      </c>
      <c r="D53" s="40">
        <f t="shared" si="0"/>
        <v>6.9499999999999922</v>
      </c>
    </row>
    <row r="54" spans="1:4" ht="10.5" customHeight="1" x14ac:dyDescent="0.2">
      <c r="A54" s="44"/>
      <c r="B54" s="16"/>
      <c r="C54" s="39">
        <v>2030</v>
      </c>
      <c r="D54" s="40">
        <f t="shared" si="0"/>
        <v>6.8999999999999924</v>
      </c>
    </row>
    <row r="55" spans="1:4" ht="10.5" customHeight="1" x14ac:dyDescent="0.2">
      <c r="A55" s="44"/>
      <c r="B55" s="16"/>
      <c r="C55" s="39">
        <v>2031</v>
      </c>
      <c r="D55" s="40">
        <f t="shared" si="0"/>
        <v>6.8499999999999925</v>
      </c>
    </row>
    <row r="56" spans="1:4" ht="10.5" customHeight="1" x14ac:dyDescent="0.2">
      <c r="A56" s="44"/>
      <c r="B56" s="16"/>
      <c r="C56" s="39">
        <v>2032</v>
      </c>
      <c r="D56" s="40">
        <f t="shared" si="0"/>
        <v>6.7999999999999927</v>
      </c>
    </row>
    <row r="57" spans="1:4" ht="10.5" customHeight="1" x14ac:dyDescent="0.2">
      <c r="A57" s="44"/>
      <c r="B57" s="16"/>
      <c r="C57" s="39">
        <v>2033</v>
      </c>
      <c r="D57" s="40">
        <f t="shared" si="0"/>
        <v>6.7499999999999929</v>
      </c>
    </row>
    <row r="58" spans="1:4" ht="10.5" customHeight="1" x14ac:dyDescent="0.2">
      <c r="A58" s="44"/>
      <c r="B58" s="16"/>
      <c r="C58" s="39">
        <v>2034</v>
      </c>
      <c r="D58" s="40">
        <f t="shared" si="0"/>
        <v>6.6999999999999931</v>
      </c>
    </row>
    <row r="59" spans="1:4" ht="10.5" customHeight="1" x14ac:dyDescent="0.2">
      <c r="A59" s="44"/>
      <c r="B59" s="16"/>
      <c r="C59" s="39">
        <v>2035</v>
      </c>
      <c r="D59" s="40">
        <f t="shared" si="0"/>
        <v>6.6499999999999932</v>
      </c>
    </row>
    <row r="60" spans="1:4" ht="10.5" customHeight="1" x14ac:dyDescent="0.2">
      <c r="A60" s="44"/>
      <c r="B60" s="16"/>
      <c r="C60" s="39">
        <v>2036</v>
      </c>
      <c r="D60" s="40">
        <f t="shared" si="0"/>
        <v>6.5999999999999934</v>
      </c>
    </row>
    <row r="61" spans="1:4" ht="10.5" customHeight="1" x14ac:dyDescent="0.2">
      <c r="A61" s="44"/>
      <c r="B61" s="16"/>
      <c r="C61" s="39">
        <v>2037</v>
      </c>
      <c r="D61" s="40">
        <f t="shared" si="0"/>
        <v>6.5499999999999936</v>
      </c>
    </row>
    <row r="62" spans="1:4" ht="10.5" customHeight="1" x14ac:dyDescent="0.2">
      <c r="A62" s="44"/>
      <c r="B62" s="16"/>
      <c r="C62" s="39">
        <v>2038</v>
      </c>
      <c r="D62" s="40">
        <f t="shared" si="0"/>
        <v>6.4999999999999938</v>
      </c>
    </row>
    <row r="63" spans="1:4" ht="10.5" customHeight="1" x14ac:dyDescent="0.2">
      <c r="A63" s="44"/>
      <c r="B63" s="16"/>
      <c r="C63" s="39">
        <v>2039</v>
      </c>
      <c r="D63" s="40">
        <f t="shared" si="0"/>
        <v>6.449999999999994</v>
      </c>
    </row>
    <row r="64" spans="1:4" ht="10.5" customHeight="1" x14ac:dyDescent="0.2">
      <c r="A64" s="44"/>
      <c r="B64" s="16"/>
      <c r="C64" s="39">
        <v>2040</v>
      </c>
      <c r="D64" s="40">
        <f t="shared" si="0"/>
        <v>6.3999999999999941</v>
      </c>
    </row>
    <row r="65" spans="1:4" ht="10.5" customHeight="1" x14ac:dyDescent="0.2">
      <c r="A65" s="44"/>
      <c r="B65" s="16"/>
      <c r="C65" s="39">
        <v>2041</v>
      </c>
      <c r="D65" s="40">
        <f t="shared" si="0"/>
        <v>6.3499999999999943</v>
      </c>
    </row>
    <row r="66" spans="1:4" ht="10.5" customHeight="1" x14ac:dyDescent="0.2">
      <c r="A66" s="44"/>
      <c r="B66" s="16"/>
      <c r="C66" s="39">
        <v>2042</v>
      </c>
      <c r="D66" s="40">
        <f t="shared" si="0"/>
        <v>6.2999999999999945</v>
      </c>
    </row>
    <row r="67" spans="1:4" ht="10.5" customHeight="1" x14ac:dyDescent="0.2">
      <c r="A67" s="44"/>
      <c r="B67" s="16"/>
      <c r="C67" s="39">
        <v>2043</v>
      </c>
      <c r="D67" s="40">
        <f t="shared" si="0"/>
        <v>6.2499999999999947</v>
      </c>
    </row>
    <row r="68" spans="1:4" ht="10.5" customHeight="1" x14ac:dyDescent="0.2">
      <c r="A68" s="44"/>
      <c r="B68" s="16"/>
      <c r="C68" s="39">
        <v>2044</v>
      </c>
      <c r="D68" s="40">
        <f t="shared" si="0"/>
        <v>6.1999999999999948</v>
      </c>
    </row>
    <row r="69" spans="1:4" ht="10.5" customHeight="1" x14ac:dyDescent="0.2">
      <c r="A69" s="44"/>
      <c r="B69" s="16"/>
      <c r="C69" s="39">
        <v>2045</v>
      </c>
      <c r="D69" s="40">
        <f t="shared" si="0"/>
        <v>6.149999999999995</v>
      </c>
    </row>
    <row r="70" spans="1:4" ht="10.5" customHeight="1" x14ac:dyDescent="0.2">
      <c r="A70" s="44"/>
      <c r="B70" s="16"/>
      <c r="C70" s="39">
        <v>2046</v>
      </c>
      <c r="D70" s="40">
        <f t="shared" si="0"/>
        <v>6.0999999999999952</v>
      </c>
    </row>
    <row r="71" spans="1:4" ht="10.5" customHeight="1" x14ac:dyDescent="0.2">
      <c r="A71" s="44"/>
      <c r="B71" s="16"/>
      <c r="C71" s="39">
        <v>2047</v>
      </c>
      <c r="D71" s="40">
        <f t="shared" si="0"/>
        <v>6.0499999999999954</v>
      </c>
    </row>
    <row r="72" spans="1:4" ht="10.5" customHeight="1" x14ac:dyDescent="0.2">
      <c r="A72" s="44"/>
      <c r="B72" s="16"/>
      <c r="C72" s="39">
        <v>2048</v>
      </c>
      <c r="D72" s="40">
        <f t="shared" si="0"/>
        <v>5.9999999999999956</v>
      </c>
    </row>
    <row r="73" spans="1:4" ht="10.5" customHeight="1" x14ac:dyDescent="0.2">
      <c r="A73" s="44"/>
      <c r="B73" s="16"/>
      <c r="C73" s="39">
        <v>2049</v>
      </c>
      <c r="D73" s="40">
        <f t="shared" si="0"/>
        <v>5.9499999999999957</v>
      </c>
    </row>
    <row r="74" spans="1:4" ht="9.75" customHeight="1" x14ac:dyDescent="0.2">
      <c r="A74" s="44"/>
      <c r="B74" s="16"/>
      <c r="C74" s="43">
        <v>2050</v>
      </c>
      <c r="D74" s="42">
        <f t="shared" si="0"/>
        <v>5.8999999999999959</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6" width="16.140625" style="1" customWidth="1"/>
    <col min="7" max="16384" width="10.85546875" style="1"/>
  </cols>
  <sheetData>
    <row r="1" spans="1:6" ht="30.75" customHeight="1" x14ac:dyDescent="0.25">
      <c r="A1" s="1" t="s">
        <v>2</v>
      </c>
      <c r="B1" s="55" t="s">
        <v>33</v>
      </c>
    </row>
    <row r="2" spans="1:6" ht="15.95" customHeight="1" x14ac:dyDescent="0.2">
      <c r="A2" s="1" t="s">
        <v>3</v>
      </c>
      <c r="B2" s="1" t="s">
        <v>130</v>
      </c>
    </row>
    <row r="3" spans="1:6" ht="15.95" customHeight="1" x14ac:dyDescent="0.2">
      <c r="A3" s="1" t="s">
        <v>1</v>
      </c>
    </row>
    <row r="4" spans="1:6" ht="15.95" customHeight="1" x14ac:dyDescent="0.25">
      <c r="B4" s="1" t="s">
        <v>134</v>
      </c>
      <c r="D4" s="22"/>
    </row>
    <row r="5" spans="1:6" ht="45.95" customHeight="1" x14ac:dyDescent="0.25">
      <c r="B5" s="28" t="s">
        <v>186</v>
      </c>
      <c r="D5" s="22"/>
    </row>
    <row r="6" spans="1:6" ht="30" customHeight="1" x14ac:dyDescent="0.25">
      <c r="B6" s="27" t="s">
        <v>187</v>
      </c>
      <c r="D6" s="22"/>
    </row>
    <row r="7" spans="1:6" ht="15.95" customHeight="1" x14ac:dyDescent="0.2">
      <c r="C7" s="1" t="s">
        <v>127</v>
      </c>
      <c r="D7" s="1" t="s">
        <v>126</v>
      </c>
      <c r="E7" s="1" t="s">
        <v>125</v>
      </c>
      <c r="F7" s="1" t="s">
        <v>128</v>
      </c>
    </row>
    <row r="8" spans="1:6" ht="15.95" customHeight="1" x14ac:dyDescent="0.2">
      <c r="B8" s="1" t="s">
        <v>36</v>
      </c>
      <c r="C8" s="1">
        <v>1050000</v>
      </c>
    </row>
    <row r="9" spans="1:6" ht="15.95" customHeight="1" x14ac:dyDescent="0.2">
      <c r="B9" s="1" t="s">
        <v>184</v>
      </c>
      <c r="C9" s="1">
        <v>399000</v>
      </c>
      <c r="D9" s="1">
        <v>33</v>
      </c>
      <c r="E9" s="1">
        <v>4</v>
      </c>
      <c r="F9" s="8">
        <f>C9/D9*E9</f>
        <v>48363.63636363636</v>
      </c>
    </row>
    <row r="10" spans="1:6" ht="15.95" customHeight="1" x14ac:dyDescent="0.2">
      <c r="B10" s="1" t="s">
        <v>185</v>
      </c>
      <c r="C10" s="1">
        <v>32000</v>
      </c>
      <c r="D10" s="1">
        <v>9</v>
      </c>
      <c r="E10" s="1">
        <v>5</v>
      </c>
      <c r="F10" s="8">
        <f>C10/D10*E10</f>
        <v>17777.777777777777</v>
      </c>
    </row>
    <row r="12" spans="1:6" ht="15.95" customHeight="1" x14ac:dyDescent="0.2">
      <c r="B12" s="1" t="s">
        <v>38</v>
      </c>
    </row>
    <row r="13" spans="1:6" ht="15.95" customHeight="1" x14ac:dyDescent="0.2">
      <c r="C13" s="1" t="s">
        <v>127</v>
      </c>
      <c r="D13" s="1" t="s">
        <v>39</v>
      </c>
      <c r="F13" s="1" t="s">
        <v>128</v>
      </c>
    </row>
    <row r="14" spans="1:6" ht="15.95" customHeight="1" x14ac:dyDescent="0.2">
      <c r="B14" s="1" t="s">
        <v>37</v>
      </c>
      <c r="C14" s="1">
        <v>399000</v>
      </c>
      <c r="D14" s="1">
        <v>7</v>
      </c>
      <c r="F14" s="1">
        <f>D14/100*C14</f>
        <v>27930.000000000004</v>
      </c>
    </row>
    <row r="17" spans="1:6" ht="15.95" customHeight="1" x14ac:dyDescent="0.2">
      <c r="B17" s="1" t="s">
        <v>188</v>
      </c>
      <c r="F17" s="8">
        <f>F9+F10+F14</f>
        <v>94071.414141414134</v>
      </c>
    </row>
    <row r="18" spans="1:6" ht="15.95" customHeight="1" x14ac:dyDescent="0.2">
      <c r="B18" s="1" t="s">
        <v>189</v>
      </c>
      <c r="F18" s="8">
        <f>F17/C8*100</f>
        <v>8.9591822991822987</v>
      </c>
    </row>
    <row r="19" spans="1:6" ht="15.95" customHeight="1" x14ac:dyDescent="0.2">
      <c r="F19" s="8"/>
    </row>
    <row r="20" spans="1:6" ht="15.95" customHeight="1" x14ac:dyDescent="0.25">
      <c r="C20" s="4">
        <v>2009</v>
      </c>
      <c r="F20" s="8"/>
    </row>
    <row r="21" spans="1:6" ht="15.95" customHeight="1" x14ac:dyDescent="0.25">
      <c r="B21" s="4" t="s">
        <v>7</v>
      </c>
      <c r="C21" s="4">
        <v>91</v>
      </c>
      <c r="F21" s="5"/>
    </row>
    <row r="22" spans="1:6" ht="15.95" customHeight="1" x14ac:dyDescent="0.25">
      <c r="B22" s="4"/>
      <c r="C22" s="4"/>
      <c r="F22" s="5"/>
    </row>
    <row r="23" spans="1:6" ht="15.95" customHeight="1" x14ac:dyDescent="0.25">
      <c r="B23" s="4"/>
      <c r="C23" s="4"/>
      <c r="F23" s="5"/>
    </row>
    <row r="24" spans="1:6" ht="15.95" customHeight="1" x14ac:dyDescent="0.2">
      <c r="A24" s="6" t="s">
        <v>6</v>
      </c>
    </row>
    <row r="25" spans="1:6" ht="15.95" customHeight="1" x14ac:dyDescent="0.2">
      <c r="A25" s="6" t="s">
        <v>34</v>
      </c>
    </row>
    <row r="26" spans="1:6" ht="15.95" customHeight="1" x14ac:dyDescent="0.2">
      <c r="A26" s="6" t="s">
        <v>35</v>
      </c>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4" ht="30.75" customHeight="1" x14ac:dyDescent="0.25">
      <c r="A1" s="1" t="s">
        <v>2</v>
      </c>
      <c r="B1" s="55" t="s">
        <v>40</v>
      </c>
    </row>
    <row r="2" spans="1:4" ht="15.95" customHeight="1" x14ac:dyDescent="0.2">
      <c r="A2" s="1" t="s">
        <v>3</v>
      </c>
      <c r="B2" s="1" t="s">
        <v>129</v>
      </c>
    </row>
    <row r="3" spans="1:4" ht="15.95" customHeight="1" x14ac:dyDescent="0.2">
      <c r="A3" s="1" t="s">
        <v>1</v>
      </c>
      <c r="B3" s="1" t="s">
        <v>217</v>
      </c>
    </row>
    <row r="5" spans="1:4" ht="15.95" customHeight="1" x14ac:dyDescent="0.25">
      <c r="D5" s="22">
        <v>2010</v>
      </c>
    </row>
    <row r="6" spans="1:4" ht="15.95" customHeight="1" x14ac:dyDescent="0.25">
      <c r="B6" s="4" t="s">
        <v>158</v>
      </c>
      <c r="C6" s="9"/>
      <c r="D6" s="4">
        <v>37.5</v>
      </c>
    </row>
    <row r="10" spans="1:4" ht="15.95" customHeight="1" x14ac:dyDescent="0.2">
      <c r="A10" s="6" t="s">
        <v>6</v>
      </c>
    </row>
    <row r="11" spans="1:4" ht="15.95" customHeight="1" x14ac:dyDescent="0.2">
      <c r="A11" s="6" t="s">
        <v>42</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8.28515625" style="1" customWidth="1"/>
    <col min="3" max="3" width="39.28515625" style="1" customWidth="1"/>
    <col min="4" max="4" width="14" style="1" customWidth="1"/>
    <col min="5" max="16384" width="10.85546875" style="1"/>
  </cols>
  <sheetData>
    <row r="1" spans="1:4" ht="30.75" customHeight="1" x14ac:dyDescent="0.25">
      <c r="A1" s="1" t="s">
        <v>2</v>
      </c>
      <c r="B1" s="55" t="s">
        <v>59</v>
      </c>
    </row>
    <row r="2" spans="1:4" ht="15.95" customHeight="1" x14ac:dyDescent="0.2">
      <c r="A2" s="1" t="s">
        <v>3</v>
      </c>
      <c r="B2" s="1" t="s">
        <v>28</v>
      </c>
    </row>
    <row r="3" spans="1:4" ht="15.95" customHeight="1" x14ac:dyDescent="0.2">
      <c r="A3" s="1" t="s">
        <v>1</v>
      </c>
    </row>
    <row r="4" spans="1:4" ht="15.95" customHeight="1" x14ac:dyDescent="0.2">
      <c r="D4" s="35"/>
    </row>
    <row r="5" spans="1:4" ht="16.5" customHeight="1" x14ac:dyDescent="0.2">
      <c r="D5" s="37">
        <v>2012</v>
      </c>
    </row>
    <row r="6" spans="1:4" ht="15.75" customHeight="1" x14ac:dyDescent="0.2">
      <c r="B6" s="1" t="s">
        <v>232</v>
      </c>
      <c r="C6" s="25" t="s">
        <v>216</v>
      </c>
      <c r="D6" s="36">
        <v>19000</v>
      </c>
    </row>
    <row r="7" spans="1:4" ht="15.95" customHeight="1" x14ac:dyDescent="0.2">
      <c r="B7" s="1" t="s">
        <v>232</v>
      </c>
      <c r="C7" s="1" t="s">
        <v>215</v>
      </c>
      <c r="D7" s="8">
        <f>D6/65000*100</f>
        <v>29.230769230769234</v>
      </c>
    </row>
    <row r="8" spans="1:4" ht="15.95" customHeight="1" x14ac:dyDescent="0.25">
      <c r="C8" s="4"/>
    </row>
    <row r="9" spans="1:4" ht="15.95" customHeight="1" x14ac:dyDescent="0.25">
      <c r="C9" s="4"/>
    </row>
    <row r="10" spans="1:4" ht="15.95" customHeight="1" x14ac:dyDescent="0.25">
      <c r="C10" s="4"/>
      <c r="D10" s="31">
        <v>2012</v>
      </c>
    </row>
    <row r="11" spans="1:4" ht="15.95" customHeight="1" x14ac:dyDescent="0.25">
      <c r="B11" s="4" t="s">
        <v>7</v>
      </c>
      <c r="D11" s="4">
        <v>71</v>
      </c>
    </row>
    <row r="14" spans="1:4" ht="15.95" customHeight="1" x14ac:dyDescent="0.2">
      <c r="A14" s="6" t="s">
        <v>6</v>
      </c>
    </row>
    <row r="15" spans="1:4" ht="15.95" customHeight="1" x14ac:dyDescent="0.2">
      <c r="A15" s="6" t="s">
        <v>41</v>
      </c>
    </row>
    <row r="16" spans="1:4" ht="15.95" customHeight="1" x14ac:dyDescent="0.2">
      <c r="A16" s="38" t="s">
        <v>233</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3" width="14.85546875" style="1" customWidth="1"/>
    <col min="4" max="16384" width="10.85546875" style="1"/>
  </cols>
  <sheetData>
    <row r="1" spans="1:4" ht="30.75" customHeight="1" x14ac:dyDescent="0.25">
      <c r="A1" s="1" t="s">
        <v>2</v>
      </c>
      <c r="B1" s="55" t="s">
        <v>45</v>
      </c>
    </row>
    <row r="2" spans="1:4" ht="15.95" customHeight="1" x14ac:dyDescent="0.2">
      <c r="A2" s="1" t="s">
        <v>3</v>
      </c>
      <c r="B2" s="1" t="s">
        <v>46</v>
      </c>
    </row>
    <row r="3" spans="1:4" ht="15.95" customHeight="1" x14ac:dyDescent="0.2">
      <c r="A3" s="1" t="s">
        <v>1</v>
      </c>
    </row>
    <row r="4" spans="1:4" ht="15.95" customHeight="1" x14ac:dyDescent="0.25">
      <c r="D4" s="24" t="s">
        <v>190</v>
      </c>
    </row>
    <row r="5" spans="1:4" ht="15.95" customHeight="1" x14ac:dyDescent="0.2">
      <c r="B5" s="1" t="s">
        <v>47</v>
      </c>
      <c r="C5" s="1" t="s">
        <v>54</v>
      </c>
      <c r="D5" s="1">
        <v>0</v>
      </c>
    </row>
    <row r="6" spans="1:4" ht="15.95" customHeight="1" x14ac:dyDescent="0.2">
      <c r="B6" s="1" t="s">
        <v>48</v>
      </c>
      <c r="C6" s="1" t="s">
        <v>54</v>
      </c>
      <c r="D6" s="1">
        <v>0</v>
      </c>
    </row>
    <row r="7" spans="1:4" ht="15.95" customHeight="1" x14ac:dyDescent="0.2">
      <c r="B7" s="1" t="s">
        <v>49</v>
      </c>
      <c r="C7" s="1" t="s">
        <v>54</v>
      </c>
      <c r="D7" s="1">
        <v>0</v>
      </c>
    </row>
    <row r="8" spans="1:4" ht="15.95" customHeight="1" x14ac:dyDescent="0.2">
      <c r="B8" s="1" t="s">
        <v>50</v>
      </c>
      <c r="C8" s="1" t="s">
        <v>54</v>
      </c>
      <c r="D8" s="1">
        <v>0</v>
      </c>
    </row>
    <row r="9" spans="1:4" ht="15.95" customHeight="1" x14ac:dyDescent="0.2">
      <c r="B9" s="1" t="s">
        <v>51</v>
      </c>
      <c r="C9" s="1" t="s">
        <v>55</v>
      </c>
      <c r="D9" s="1">
        <v>1</v>
      </c>
    </row>
    <row r="10" spans="1:4" ht="15.95" customHeight="1" x14ac:dyDescent="0.2">
      <c r="B10" s="1" t="s">
        <v>52</v>
      </c>
      <c r="C10" s="1" t="s">
        <v>55</v>
      </c>
      <c r="D10" s="1">
        <v>1</v>
      </c>
    </row>
    <row r="11" spans="1:4" ht="15.95" customHeight="1" x14ac:dyDescent="0.2">
      <c r="B11" s="1" t="s">
        <v>53</v>
      </c>
      <c r="C11" s="1" t="s">
        <v>55</v>
      </c>
      <c r="D11" s="1">
        <v>1</v>
      </c>
    </row>
    <row r="13" spans="1:4" ht="15.95" customHeight="1" x14ac:dyDescent="0.25">
      <c r="B13" s="4" t="s">
        <v>7</v>
      </c>
      <c r="C13" s="4"/>
      <c r="D13" s="5">
        <f>AVERAGE(D5:D11)*100</f>
        <v>42.857142857142854</v>
      </c>
    </row>
    <row r="14" spans="1:4" ht="15.95" customHeight="1" x14ac:dyDescent="0.2">
      <c r="D14" s="8"/>
    </row>
    <row r="15" spans="1:4" ht="15.95" customHeight="1" x14ac:dyDescent="0.2">
      <c r="A15" s="6" t="s">
        <v>6</v>
      </c>
    </row>
    <row r="16" spans="1:4" ht="15.95" customHeight="1" x14ac:dyDescent="0.2">
      <c r="A16" s="6" t="s">
        <v>146</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6" zoomScaleNormal="86" zoomScalePageLayoutView="140" workbookViewId="0">
      <selection activeCell="J9" sqref="J9"/>
    </sheetView>
  </sheetViews>
  <sheetFormatPr baseColWidth="10" defaultColWidth="10.85546875" defaultRowHeight="15.95" customHeight="1" x14ac:dyDescent="0.2"/>
  <cols>
    <col min="1" max="1" width="16" style="1" customWidth="1"/>
    <col min="2" max="2" width="52.85546875" style="1" customWidth="1"/>
    <col min="3" max="3" width="15.28515625" style="1" customWidth="1"/>
    <col min="4" max="16384" width="10.85546875" style="1"/>
  </cols>
  <sheetData>
    <row r="1" spans="1:3" ht="30.75" customHeight="1" x14ac:dyDescent="0.25">
      <c r="A1" s="1" t="s">
        <v>2</v>
      </c>
      <c r="B1" s="55" t="s">
        <v>57</v>
      </c>
    </row>
    <row r="2" spans="1:3" ht="15.95" customHeight="1" x14ac:dyDescent="0.2">
      <c r="A2" s="1" t="s">
        <v>3</v>
      </c>
      <c r="B2" s="1" t="s">
        <v>56</v>
      </c>
    </row>
    <row r="3" spans="1:3" ht="15.95" customHeight="1" x14ac:dyDescent="0.2">
      <c r="A3" s="1" t="s">
        <v>1</v>
      </c>
      <c r="B3" s="1" t="s">
        <v>217</v>
      </c>
    </row>
    <row r="4" spans="1:3" ht="15.95" customHeight="1" x14ac:dyDescent="0.25">
      <c r="C4" s="48" t="s">
        <v>234</v>
      </c>
    </row>
    <row r="6" spans="1:3" ht="15.95" customHeight="1" x14ac:dyDescent="0.25">
      <c r="B6" s="4" t="s">
        <v>7</v>
      </c>
      <c r="C6" s="4">
        <v>62</v>
      </c>
    </row>
    <row r="9" spans="1:3" ht="15.95" customHeight="1" x14ac:dyDescent="0.2">
      <c r="A9" s="6" t="s">
        <v>6</v>
      </c>
    </row>
    <row r="10" spans="1:3" ht="15.95" customHeight="1" x14ac:dyDescent="0.2">
      <c r="A10" s="6" t="s">
        <v>131</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4" width="14.42578125" style="1" customWidth="1"/>
    <col min="5" max="16384" width="10.85546875" style="1"/>
  </cols>
  <sheetData>
    <row r="1" spans="1:4" ht="30.75" customHeight="1" x14ac:dyDescent="0.25">
      <c r="A1" s="1" t="s">
        <v>2</v>
      </c>
      <c r="B1" s="55" t="s">
        <v>58</v>
      </c>
    </row>
    <row r="2" spans="1:4" ht="15.95" customHeight="1" x14ac:dyDescent="0.2">
      <c r="A2" s="1" t="s">
        <v>3</v>
      </c>
      <c r="B2" s="1" t="s">
        <v>132</v>
      </c>
    </row>
    <row r="3" spans="1:4" ht="15.95" customHeight="1" x14ac:dyDescent="0.2">
      <c r="A3" s="1" t="s">
        <v>1</v>
      </c>
      <c r="B3" s="1" t="s">
        <v>217</v>
      </c>
    </row>
    <row r="4" spans="1:4" ht="15.95" customHeight="1" x14ac:dyDescent="0.25">
      <c r="C4" s="1" t="s">
        <v>0</v>
      </c>
      <c r="D4" s="22">
        <v>2010</v>
      </c>
    </row>
    <row r="5" spans="1:4" ht="33.950000000000003" customHeight="1" x14ac:dyDescent="0.2">
      <c r="B5" s="25" t="s">
        <v>61</v>
      </c>
      <c r="C5" s="1" t="s">
        <v>60</v>
      </c>
      <c r="D5" s="1">
        <v>69</v>
      </c>
    </row>
    <row r="7" spans="1:4" ht="15.95" customHeight="1" x14ac:dyDescent="0.25">
      <c r="B7" s="4" t="s">
        <v>7</v>
      </c>
      <c r="D7" s="4">
        <v>31</v>
      </c>
    </row>
    <row r="9" spans="1:4" ht="15.95" customHeight="1" x14ac:dyDescent="0.2">
      <c r="A9" s="6" t="s">
        <v>6</v>
      </c>
    </row>
    <row r="10" spans="1:4" ht="15.95" customHeight="1" x14ac:dyDescent="0.2">
      <c r="A10" s="6" t="s">
        <v>191</v>
      </c>
    </row>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35.28515625" style="1" customWidth="1"/>
    <col min="3" max="7" width="15.28515625" style="1" customWidth="1"/>
    <col min="8" max="8" width="12" style="1" customWidth="1"/>
    <col min="9" max="9" width="9.42578125" style="1" customWidth="1"/>
    <col min="10" max="16384" width="10.85546875" style="1"/>
  </cols>
  <sheetData>
    <row r="1" spans="1:7" ht="30.75" customHeight="1" x14ac:dyDescent="0.25">
      <c r="A1" s="1" t="s">
        <v>2</v>
      </c>
      <c r="B1" s="56" t="s">
        <v>105</v>
      </c>
    </row>
    <row r="2" spans="1:7" ht="15.95" customHeight="1" x14ac:dyDescent="0.2">
      <c r="A2" s="1" t="s">
        <v>3</v>
      </c>
      <c r="B2" s="1" t="s">
        <v>133</v>
      </c>
    </row>
    <row r="3" spans="1:7" ht="15.95" customHeight="1" x14ac:dyDescent="0.2">
      <c r="A3" s="1" t="s">
        <v>1</v>
      </c>
    </row>
    <row r="5" spans="1:7" ht="35.25" customHeight="1" x14ac:dyDescent="0.2">
      <c r="C5" s="1" t="s">
        <v>0</v>
      </c>
      <c r="D5" s="3" t="s">
        <v>63</v>
      </c>
      <c r="E5" s="3" t="s">
        <v>64</v>
      </c>
      <c r="F5" s="37" t="s">
        <v>228</v>
      </c>
      <c r="G5" s="37" t="s">
        <v>230</v>
      </c>
    </row>
    <row r="6" spans="1:7" ht="15.95" customHeight="1" x14ac:dyDescent="0.2">
      <c r="B6" s="1" t="s">
        <v>192</v>
      </c>
      <c r="C6" s="3" t="s">
        <v>193</v>
      </c>
      <c r="D6" s="9">
        <v>1281907</v>
      </c>
      <c r="E6" s="9">
        <v>1293049</v>
      </c>
      <c r="F6" s="9">
        <f>E6-D6</f>
        <v>11142</v>
      </c>
      <c r="G6" s="9">
        <f>F6/12</f>
        <v>928.5</v>
      </c>
    </row>
    <row r="9" spans="1:7" ht="15.95" customHeight="1" x14ac:dyDescent="0.25">
      <c r="A9"/>
      <c r="D9" s="32" t="s">
        <v>194</v>
      </c>
    </row>
    <row r="10" spans="1:7" ht="15.95" customHeight="1" x14ac:dyDescent="0.25">
      <c r="B10" s="31" t="s">
        <v>7</v>
      </c>
      <c r="D10" s="31">
        <v>929</v>
      </c>
    </row>
    <row r="11" spans="1:7" ht="15.95" customHeight="1" x14ac:dyDescent="0.25">
      <c r="B11" s="29"/>
      <c r="C11" s="29"/>
      <c r="D11"/>
      <c r="E11"/>
      <c r="F11"/>
      <c r="G11"/>
    </row>
    <row r="12" spans="1:7" ht="15.95" customHeight="1" x14ac:dyDescent="0.25">
      <c r="B12"/>
      <c r="C12"/>
      <c r="D12"/>
      <c r="E12"/>
      <c r="F12"/>
      <c r="G12"/>
    </row>
    <row r="13" spans="1:7" ht="15.95" customHeight="1" x14ac:dyDescent="0.25">
      <c r="B13"/>
      <c r="C13"/>
      <c r="D13"/>
      <c r="E13"/>
      <c r="F13"/>
      <c r="G13"/>
    </row>
    <row r="14" spans="1:7" ht="15.95" customHeight="1" x14ac:dyDescent="0.2">
      <c r="A14" s="30" t="s">
        <v>6</v>
      </c>
    </row>
    <row r="15" spans="1:7" ht="15.95" customHeight="1" x14ac:dyDescent="0.2">
      <c r="A15" s="30" t="s">
        <v>62</v>
      </c>
    </row>
  </sheetData>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opLeftCell="A7" zoomScale="86" zoomScaleNormal="86" zoomScalePageLayoutView="140" workbookViewId="0">
      <selection activeCell="Q20" sqref="Q20"/>
    </sheetView>
  </sheetViews>
  <sheetFormatPr baseColWidth="10" defaultColWidth="10.85546875" defaultRowHeight="15.95" customHeight="1" x14ac:dyDescent="0.2"/>
  <cols>
    <col min="1" max="1" width="16" style="1" customWidth="1"/>
    <col min="2" max="2" width="66.28515625" style="1" customWidth="1"/>
    <col min="3" max="3" width="14.28515625" style="1" customWidth="1"/>
    <col min="4" max="4" width="5.7109375" style="1" customWidth="1"/>
    <col min="5" max="7" width="10.85546875" style="1"/>
    <col min="8" max="8" width="6.42578125" style="1" customWidth="1"/>
    <col min="9" max="10" width="17.42578125" style="1" customWidth="1"/>
    <col min="11" max="16384" width="10.85546875" style="1"/>
  </cols>
  <sheetData>
    <row r="1" spans="1:11" ht="30.75" customHeight="1" x14ac:dyDescent="0.25">
      <c r="A1" s="1" t="s">
        <v>2</v>
      </c>
      <c r="B1" s="55" t="s">
        <v>103</v>
      </c>
    </row>
    <row r="2" spans="1:11" ht="15.95" customHeight="1" x14ac:dyDescent="0.2">
      <c r="A2" s="1" t="s">
        <v>3</v>
      </c>
      <c r="B2" s="1" t="s">
        <v>140</v>
      </c>
    </row>
    <row r="3" spans="1:11" ht="15.95" customHeight="1" x14ac:dyDescent="0.2">
      <c r="A3" s="1" t="s">
        <v>1</v>
      </c>
    </row>
    <row r="4" spans="1:11" ht="15.95" customHeight="1" x14ac:dyDescent="0.25">
      <c r="D4" s="22"/>
    </row>
    <row r="5" spans="1:11" ht="15.95" customHeight="1" x14ac:dyDescent="0.2">
      <c r="B5" s="33" t="s">
        <v>195</v>
      </c>
    </row>
    <row r="6" spans="1:11" ht="47.25" customHeight="1" x14ac:dyDescent="0.2">
      <c r="B6" s="26" t="s">
        <v>196</v>
      </c>
    </row>
    <row r="7" spans="1:11" ht="32.25" customHeight="1" x14ac:dyDescent="0.2">
      <c r="B7" s="26" t="s">
        <v>197</v>
      </c>
    </row>
    <row r="8" spans="1:11" ht="60" customHeight="1" x14ac:dyDescent="0.2">
      <c r="B8" s="26" t="s">
        <v>141</v>
      </c>
    </row>
    <row r="10" spans="1:11" ht="45" customHeight="1" x14ac:dyDescent="0.2">
      <c r="A10" s="1" t="s">
        <v>135</v>
      </c>
      <c r="B10" s="13" t="s">
        <v>67</v>
      </c>
      <c r="C10" s="50" t="s">
        <v>199</v>
      </c>
      <c r="D10" s="50" t="s">
        <v>112</v>
      </c>
      <c r="E10" s="50">
        <v>1997</v>
      </c>
      <c r="F10" s="50">
        <v>2009</v>
      </c>
      <c r="G10" s="50">
        <v>2018</v>
      </c>
      <c r="H10" s="51" t="s">
        <v>200</v>
      </c>
      <c r="I10" s="25" t="s">
        <v>228</v>
      </c>
      <c r="J10" s="49" t="s">
        <v>231</v>
      </c>
      <c r="K10" s="52" t="s">
        <v>68</v>
      </c>
    </row>
    <row r="11" spans="1:11" ht="15.95" customHeight="1" x14ac:dyDescent="0.2">
      <c r="B11" s="1" t="s">
        <v>65</v>
      </c>
      <c r="C11" s="1">
        <v>11</v>
      </c>
      <c r="D11" s="1" t="s">
        <v>89</v>
      </c>
      <c r="E11" s="1">
        <v>9068</v>
      </c>
      <c r="F11" s="1">
        <v>9340</v>
      </c>
      <c r="G11" s="3" t="s">
        <v>70</v>
      </c>
      <c r="H11" s="17"/>
      <c r="I11" s="17">
        <f>F11-E11</f>
        <v>272</v>
      </c>
      <c r="J11" s="18"/>
      <c r="K11" s="17"/>
    </row>
    <row r="12" spans="1:11" ht="15.95" customHeight="1" x14ac:dyDescent="0.2">
      <c r="B12" s="1" t="s">
        <v>66</v>
      </c>
      <c r="C12" s="1">
        <v>12</v>
      </c>
      <c r="D12" s="1" t="s">
        <v>89</v>
      </c>
      <c r="E12" s="1">
        <v>15601</v>
      </c>
      <c r="F12" s="1">
        <v>16683</v>
      </c>
      <c r="G12" s="3" t="s">
        <v>70</v>
      </c>
      <c r="H12" s="17"/>
      <c r="I12" s="17">
        <f t="shared" ref="I12:I18" si="0">F12-E12</f>
        <v>1082</v>
      </c>
      <c r="J12" s="18"/>
      <c r="K12" s="17"/>
    </row>
    <row r="13" spans="1:11" ht="15.95" customHeight="1" x14ac:dyDescent="0.2">
      <c r="B13" s="1" t="s">
        <v>76</v>
      </c>
      <c r="C13" s="1">
        <v>37</v>
      </c>
      <c r="D13" s="1" t="s">
        <v>89</v>
      </c>
      <c r="E13" s="1">
        <v>9390</v>
      </c>
      <c r="F13" s="1">
        <v>8563</v>
      </c>
      <c r="G13" s="3" t="s">
        <v>70</v>
      </c>
      <c r="H13" s="17"/>
      <c r="I13" s="17">
        <f t="shared" si="0"/>
        <v>-827</v>
      </c>
      <c r="J13" s="17"/>
      <c r="K13" s="17"/>
    </row>
    <row r="14" spans="1:11" ht="15.95" customHeight="1" x14ac:dyDescent="0.2">
      <c r="B14" s="1" t="s">
        <v>77</v>
      </c>
      <c r="C14" s="1">
        <v>38</v>
      </c>
      <c r="D14" s="1" t="s">
        <v>88</v>
      </c>
      <c r="E14" s="1">
        <v>31716</v>
      </c>
      <c r="F14" s="1">
        <v>22174</v>
      </c>
      <c r="G14" s="3" t="s">
        <v>70</v>
      </c>
      <c r="H14" s="16"/>
      <c r="I14" s="17">
        <f t="shared" si="0"/>
        <v>-9542</v>
      </c>
      <c r="J14" s="16"/>
      <c r="K14" s="16"/>
    </row>
    <row r="15" spans="1:11" ht="15.95" customHeight="1" x14ac:dyDescent="0.2">
      <c r="B15" s="1" t="s">
        <v>78</v>
      </c>
      <c r="C15" s="1">
        <v>40</v>
      </c>
      <c r="D15" s="1" t="s">
        <v>89</v>
      </c>
      <c r="E15" s="1">
        <v>4562</v>
      </c>
      <c r="F15" s="1">
        <v>4525</v>
      </c>
      <c r="G15" s="3" t="s">
        <v>70</v>
      </c>
      <c r="I15" s="17">
        <f t="shared" si="0"/>
        <v>-37</v>
      </c>
    </row>
    <row r="16" spans="1:11" ht="15.95" customHeight="1" x14ac:dyDescent="0.2">
      <c r="B16" s="1" t="s">
        <v>79</v>
      </c>
      <c r="C16" s="1">
        <v>55</v>
      </c>
      <c r="D16" s="1" t="s">
        <v>88</v>
      </c>
      <c r="E16" s="1">
        <v>24967</v>
      </c>
      <c r="F16" s="1">
        <v>22774</v>
      </c>
      <c r="G16" s="3" t="s">
        <v>70</v>
      </c>
      <c r="I16" s="17">
        <f t="shared" si="0"/>
        <v>-2193</v>
      </c>
    </row>
    <row r="17" spans="1:11" ht="15.95" customHeight="1" x14ac:dyDescent="0.2">
      <c r="B17" s="1" t="s">
        <v>80</v>
      </c>
      <c r="C17" s="1">
        <v>58</v>
      </c>
      <c r="D17" s="1" t="s">
        <v>88</v>
      </c>
      <c r="E17" s="1">
        <v>31808</v>
      </c>
      <c r="F17" s="1">
        <v>30716</v>
      </c>
      <c r="G17" s="3" t="s">
        <v>70</v>
      </c>
      <c r="I17" s="17">
        <f t="shared" si="0"/>
        <v>-1092</v>
      </c>
    </row>
    <row r="18" spans="1:11" ht="15.95" customHeight="1" x14ac:dyDescent="0.2">
      <c r="B18" s="1" t="s">
        <v>81</v>
      </c>
      <c r="C18" s="1">
        <v>59</v>
      </c>
      <c r="D18" s="1" t="s">
        <v>88</v>
      </c>
      <c r="E18" s="1">
        <v>42429</v>
      </c>
      <c r="F18" s="1">
        <v>39145</v>
      </c>
      <c r="G18" s="3" t="s">
        <v>70</v>
      </c>
      <c r="I18" s="17">
        <f t="shared" si="0"/>
        <v>-3284</v>
      </c>
    </row>
    <row r="19" spans="1:11" ht="15.95" customHeight="1" x14ac:dyDescent="0.2">
      <c r="G19" s="3"/>
    </row>
    <row r="20" spans="1:11" ht="15.95" customHeight="1" x14ac:dyDescent="0.2">
      <c r="B20" s="1" t="s">
        <v>82</v>
      </c>
      <c r="E20" s="1">
        <f>E14+E16+E17+E18</f>
        <v>130920</v>
      </c>
      <c r="F20" s="1">
        <f>F14+F16+F17+F18</f>
        <v>114809</v>
      </c>
      <c r="G20" s="3" t="s">
        <v>70</v>
      </c>
      <c r="I20" s="1">
        <f>F20-E20</f>
        <v>-16111</v>
      </c>
    </row>
    <row r="21" spans="1:11" ht="15.95" customHeight="1" x14ac:dyDescent="0.2">
      <c r="B21" s="1" t="s">
        <v>83</v>
      </c>
      <c r="E21" s="1">
        <f>E11+E12+E13+E15</f>
        <v>38621</v>
      </c>
      <c r="F21" s="1">
        <f>F11+F12+F13+F15</f>
        <v>39111</v>
      </c>
      <c r="G21" s="3" t="s">
        <v>70</v>
      </c>
      <c r="I21" s="1">
        <f>F21-E21</f>
        <v>490</v>
      </c>
    </row>
    <row r="22" spans="1:11" ht="15.95" customHeight="1" x14ac:dyDescent="0.2">
      <c r="B22" s="1" t="s">
        <v>84</v>
      </c>
      <c r="I22" s="1">
        <f>I20-I21</f>
        <v>-16601</v>
      </c>
      <c r="J22" s="8">
        <f>I22/I38*J38</f>
        <v>-4463.8446145434664</v>
      </c>
      <c r="K22" s="8">
        <f>J22+I22</f>
        <v>-21064.844614543465</v>
      </c>
    </row>
    <row r="23" spans="1:11" ht="15.95" customHeight="1" x14ac:dyDescent="0.2">
      <c r="B23" s="1" t="s">
        <v>87</v>
      </c>
      <c r="K23" s="19">
        <f>K22/1050000*100</f>
        <v>-2.0061756775755684</v>
      </c>
    </row>
    <row r="26" spans="1:11" ht="31.5" customHeight="1" x14ac:dyDescent="0.2">
      <c r="A26" s="1" t="s">
        <v>200</v>
      </c>
      <c r="B26" s="13" t="s">
        <v>139</v>
      </c>
      <c r="C26" s="1" t="s">
        <v>199</v>
      </c>
      <c r="D26" s="1" t="s">
        <v>112</v>
      </c>
      <c r="E26" s="1">
        <v>1997</v>
      </c>
      <c r="F26" s="1">
        <v>2009</v>
      </c>
      <c r="G26" s="1">
        <v>2018</v>
      </c>
      <c r="I26" s="25" t="s">
        <v>228</v>
      </c>
      <c r="J26" s="49" t="s">
        <v>227</v>
      </c>
      <c r="K26" s="1" t="s">
        <v>68</v>
      </c>
    </row>
    <row r="27" spans="1:11" ht="15.95" customHeight="1" x14ac:dyDescent="0.2">
      <c r="B27" s="1" t="s">
        <v>65</v>
      </c>
      <c r="C27" s="1">
        <v>11</v>
      </c>
      <c r="D27" s="1" t="s">
        <v>89</v>
      </c>
      <c r="E27" s="1">
        <v>5491</v>
      </c>
      <c r="F27" s="1">
        <v>5613</v>
      </c>
      <c r="G27" s="1">
        <v>5765</v>
      </c>
      <c r="I27" s="1">
        <f>F27-E27</f>
        <v>122</v>
      </c>
      <c r="J27" s="1">
        <f>G27-F27</f>
        <v>152</v>
      </c>
    </row>
    <row r="28" spans="1:11" ht="15.95" customHeight="1" x14ac:dyDescent="0.2">
      <c r="B28" s="1" t="s">
        <v>66</v>
      </c>
      <c r="C28" s="1">
        <v>12</v>
      </c>
      <c r="D28" s="1" t="s">
        <v>89</v>
      </c>
      <c r="E28" s="1">
        <v>9721</v>
      </c>
      <c r="F28" s="1">
        <v>10788</v>
      </c>
      <c r="G28" s="1">
        <v>11568</v>
      </c>
      <c r="I28" s="1">
        <f>F28-E28</f>
        <v>1067</v>
      </c>
      <c r="J28" s="1">
        <f>G28-F28</f>
        <v>780</v>
      </c>
    </row>
    <row r="29" spans="1:11" ht="15.95" customHeight="1" x14ac:dyDescent="0.2">
      <c r="B29" s="1" t="s">
        <v>76</v>
      </c>
      <c r="C29" s="1">
        <v>37</v>
      </c>
      <c r="D29" s="1" t="s">
        <v>89</v>
      </c>
      <c r="E29" s="1">
        <v>3195</v>
      </c>
      <c r="F29" s="1">
        <v>2950</v>
      </c>
      <c r="G29" s="1">
        <v>2654</v>
      </c>
      <c r="I29" s="1">
        <f t="shared" ref="I29:I34" si="1">F29-E29</f>
        <v>-245</v>
      </c>
      <c r="J29" s="1">
        <f t="shared" ref="J29:J34" si="2">G29-F29</f>
        <v>-296</v>
      </c>
    </row>
    <row r="30" spans="1:11" ht="15.95" customHeight="1" x14ac:dyDescent="0.2">
      <c r="B30" s="1" t="s">
        <v>77</v>
      </c>
      <c r="C30" s="1">
        <v>38</v>
      </c>
      <c r="D30" s="1" t="s">
        <v>88</v>
      </c>
      <c r="E30" s="1">
        <v>19515</v>
      </c>
      <c r="F30" s="1">
        <v>13826</v>
      </c>
      <c r="G30" s="1">
        <v>11974</v>
      </c>
      <c r="I30" s="1">
        <f t="shared" si="1"/>
        <v>-5689</v>
      </c>
      <c r="J30" s="1">
        <f t="shared" si="2"/>
        <v>-1852</v>
      </c>
    </row>
    <row r="31" spans="1:11" ht="15.95" customHeight="1" x14ac:dyDescent="0.2">
      <c r="B31" s="1" t="s">
        <v>78</v>
      </c>
      <c r="C31" s="1">
        <v>40</v>
      </c>
      <c r="D31" s="1" t="s">
        <v>89</v>
      </c>
      <c r="E31" s="1">
        <v>2597</v>
      </c>
      <c r="F31" s="1">
        <v>2498</v>
      </c>
      <c r="G31" s="1">
        <v>2639</v>
      </c>
      <c r="I31" s="1">
        <f t="shared" si="1"/>
        <v>-99</v>
      </c>
      <c r="J31" s="1">
        <f t="shared" si="2"/>
        <v>141</v>
      </c>
    </row>
    <row r="32" spans="1:11" ht="15.95" customHeight="1" x14ac:dyDescent="0.2">
      <c r="B32" s="1" t="s">
        <v>79</v>
      </c>
      <c r="C32" s="1">
        <v>55</v>
      </c>
      <c r="D32" s="1" t="s">
        <v>88</v>
      </c>
      <c r="E32" s="1">
        <v>10984</v>
      </c>
      <c r="F32" s="1">
        <v>10396</v>
      </c>
      <c r="G32" s="1">
        <v>10179</v>
      </c>
      <c r="I32" s="1">
        <f t="shared" si="1"/>
        <v>-588</v>
      </c>
      <c r="J32" s="1">
        <f t="shared" si="2"/>
        <v>-217</v>
      </c>
    </row>
    <row r="33" spans="1:11" ht="15.95" customHeight="1" x14ac:dyDescent="0.2">
      <c r="B33" s="1" t="s">
        <v>80</v>
      </c>
      <c r="C33" s="1">
        <v>58</v>
      </c>
      <c r="D33" s="1" t="s">
        <v>88</v>
      </c>
      <c r="E33" s="1">
        <v>18953</v>
      </c>
      <c r="F33" s="1">
        <v>18022</v>
      </c>
      <c r="G33" s="1">
        <v>18212</v>
      </c>
      <c r="I33" s="1">
        <f t="shared" si="1"/>
        <v>-931</v>
      </c>
      <c r="J33" s="1">
        <f t="shared" si="2"/>
        <v>190</v>
      </c>
    </row>
    <row r="34" spans="1:11" ht="15.95" customHeight="1" x14ac:dyDescent="0.2">
      <c r="B34" s="1" t="s">
        <v>81</v>
      </c>
      <c r="C34" s="1">
        <v>59</v>
      </c>
      <c r="D34" s="1" t="s">
        <v>88</v>
      </c>
      <c r="E34" s="1">
        <v>20190</v>
      </c>
      <c r="F34" s="1">
        <v>19098</v>
      </c>
      <c r="G34" s="1">
        <v>19295</v>
      </c>
      <c r="I34" s="1">
        <f t="shared" si="1"/>
        <v>-1092</v>
      </c>
      <c r="J34" s="1">
        <f t="shared" si="2"/>
        <v>197</v>
      </c>
    </row>
    <row r="35" spans="1:11" s="13" customFormat="1" ht="15.95" customHeight="1" x14ac:dyDescent="0.2"/>
    <row r="36" spans="1:11" s="13" customFormat="1" ht="15.95" customHeight="1" x14ac:dyDescent="0.2">
      <c r="B36" s="13" t="s">
        <v>85</v>
      </c>
      <c r="E36" s="13">
        <f>E30+E32+E33+E34</f>
        <v>69642</v>
      </c>
      <c r="F36" s="13">
        <f>F30+F32+F33+F34</f>
        <v>61342</v>
      </c>
      <c r="G36" s="13">
        <f>G30+G32+G33+G34</f>
        <v>59660</v>
      </c>
      <c r="I36" s="13">
        <f>F36-E36</f>
        <v>-8300</v>
      </c>
      <c r="J36" s="13">
        <f>G36-F36</f>
        <v>-1682</v>
      </c>
      <c r="K36" s="13">
        <f>I36+J36</f>
        <v>-9982</v>
      </c>
    </row>
    <row r="37" spans="1:11" s="13" customFormat="1" ht="15.95" customHeight="1" x14ac:dyDescent="0.2">
      <c r="B37" s="13" t="s">
        <v>86</v>
      </c>
      <c r="E37" s="13">
        <f>E27+E28+E29+E31</f>
        <v>21004</v>
      </c>
      <c r="F37" s="13">
        <f>F27+F28+F29+F31</f>
        <v>21849</v>
      </c>
      <c r="G37" s="13">
        <f>G27+G28+G29+G31</f>
        <v>22626</v>
      </c>
      <c r="I37" s="13">
        <f>F37-E37</f>
        <v>845</v>
      </c>
      <c r="J37" s="13">
        <f>G37-F37</f>
        <v>777</v>
      </c>
      <c r="K37" s="13">
        <f>I37+J37</f>
        <v>1622</v>
      </c>
    </row>
    <row r="38" spans="1:11" s="13" customFormat="1" ht="15.95" customHeight="1" x14ac:dyDescent="0.2">
      <c r="B38" s="13" t="s">
        <v>84</v>
      </c>
      <c r="I38" s="13">
        <f>I36-I37</f>
        <v>-9145</v>
      </c>
      <c r="J38" s="13">
        <f>J36-J37</f>
        <v>-2459</v>
      </c>
      <c r="K38" s="13">
        <f>I38+J38</f>
        <v>-11604</v>
      </c>
    </row>
    <row r="41" spans="1:11" ht="28.5" customHeight="1" x14ac:dyDescent="0.2">
      <c r="A41" s="1" t="s">
        <v>201</v>
      </c>
      <c r="B41" s="25" t="s">
        <v>203</v>
      </c>
      <c r="C41" s="1">
        <v>10</v>
      </c>
      <c r="K41" s="19"/>
    </row>
    <row r="42" spans="1:11" ht="27.75" customHeight="1" x14ac:dyDescent="0.2">
      <c r="B42" s="25" t="s">
        <v>202</v>
      </c>
      <c r="C42" s="8">
        <f>K23*C41</f>
        <v>-20.061756775755683</v>
      </c>
    </row>
    <row r="43" spans="1:11" ht="15.95" customHeight="1" x14ac:dyDescent="0.2">
      <c r="B43" s="1" t="s">
        <v>140</v>
      </c>
      <c r="C43" s="8">
        <f>100+C42</f>
        <v>79.938243224244317</v>
      </c>
    </row>
    <row r="46" spans="1:11" ht="15.95" customHeight="1" x14ac:dyDescent="0.25">
      <c r="C46" s="32" t="s">
        <v>198</v>
      </c>
    </row>
    <row r="47" spans="1:11" ht="15.95" customHeight="1" x14ac:dyDescent="0.25">
      <c r="B47" s="4" t="s">
        <v>7</v>
      </c>
      <c r="C47" s="4">
        <v>80</v>
      </c>
    </row>
    <row r="48" spans="1:11" ht="15.95" customHeight="1" x14ac:dyDescent="0.2">
      <c r="A48" s="6" t="s">
        <v>6</v>
      </c>
    </row>
    <row r="49" spans="1:1" ht="15.95" customHeight="1" x14ac:dyDescent="0.2">
      <c r="A49" s="6" t="s">
        <v>90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3" width="10.85546875" style="1" customWidth="1"/>
    <col min="4" max="16384" width="10.85546875" style="1"/>
  </cols>
  <sheetData>
    <row r="1" spans="1:4" ht="30.75" customHeight="1" x14ac:dyDescent="0.25">
      <c r="A1" s="1" t="s">
        <v>2</v>
      </c>
      <c r="B1" s="53" t="s">
        <v>110</v>
      </c>
      <c r="C1" s="4"/>
    </row>
    <row r="2" spans="1:4" ht="15.95" customHeight="1" x14ac:dyDescent="0.2">
      <c r="A2" s="1" t="s">
        <v>3</v>
      </c>
      <c r="B2" s="1" t="s">
        <v>124</v>
      </c>
    </row>
    <row r="3" spans="1:4" ht="15.95" customHeight="1" x14ac:dyDescent="0.25">
      <c r="A3" s="1" t="s">
        <v>1</v>
      </c>
      <c r="C3" s="1" t="s">
        <v>0</v>
      </c>
      <c r="D3" s="4">
        <v>2017</v>
      </c>
    </row>
    <row r="4" spans="1:4" ht="15.95" customHeight="1" x14ac:dyDescent="0.2">
      <c r="B4" s="1" t="s">
        <v>109</v>
      </c>
      <c r="D4" s="7">
        <v>1.44</v>
      </c>
    </row>
    <row r="6" spans="1:4" ht="15.95" customHeight="1" x14ac:dyDescent="0.25">
      <c r="B6" s="4" t="s">
        <v>7</v>
      </c>
      <c r="C6" s="1" t="s">
        <v>8</v>
      </c>
      <c r="D6" s="4">
        <v>144</v>
      </c>
    </row>
    <row r="10" spans="1:4" ht="15.95" customHeight="1" x14ac:dyDescent="0.2">
      <c r="A10" s="6" t="s">
        <v>6</v>
      </c>
    </row>
    <row r="11" spans="1:4" ht="15.95" customHeight="1" x14ac:dyDescent="0.2">
      <c r="A11" s="6" t="s">
        <v>24</v>
      </c>
    </row>
  </sheetData>
  <phoneticPr fontId="6" type="noConversion"/>
  <pageMargins left="0.7" right="0.7" top="0.78740157499999996" bottom="0.78740157499999996"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86" zoomScaleNormal="86" zoomScalePageLayoutView="140" workbookViewId="0">
      <selection activeCell="N15" sqref="N15"/>
    </sheetView>
  </sheetViews>
  <sheetFormatPr baseColWidth="10" defaultColWidth="10.85546875" defaultRowHeight="15.95" customHeight="1" x14ac:dyDescent="0.2"/>
  <cols>
    <col min="1" max="1" width="16" style="1" customWidth="1"/>
    <col min="2" max="2" width="52.85546875" style="1" customWidth="1"/>
    <col min="3" max="7" width="15.140625" style="1" customWidth="1"/>
    <col min="8" max="16384" width="10.85546875" style="1"/>
  </cols>
  <sheetData>
    <row r="1" spans="1:7" ht="30.75" customHeight="1" x14ac:dyDescent="0.25">
      <c r="A1" s="1" t="s">
        <v>2</v>
      </c>
      <c r="B1" s="55" t="s">
        <v>97</v>
      </c>
    </row>
    <row r="2" spans="1:7" ht="15.95" customHeight="1" x14ac:dyDescent="0.2">
      <c r="A2" s="1" t="s">
        <v>3</v>
      </c>
      <c r="B2" s="1" t="s">
        <v>8</v>
      </c>
    </row>
    <row r="3" spans="1:7" ht="15.95" customHeight="1" x14ac:dyDescent="0.2">
      <c r="A3" s="1" t="s">
        <v>1</v>
      </c>
    </row>
    <row r="4" spans="1:7" ht="15.95" customHeight="1" x14ac:dyDescent="0.25">
      <c r="D4" s="22"/>
    </row>
    <row r="5" spans="1:7" ht="15.95" customHeight="1" x14ac:dyDescent="0.25">
      <c r="B5" s="33" t="s">
        <v>211</v>
      </c>
      <c r="D5" s="22"/>
    </row>
    <row r="6" spans="1:7" ht="45" customHeight="1" x14ac:dyDescent="0.25">
      <c r="B6" s="26" t="s">
        <v>210</v>
      </c>
      <c r="D6" s="22"/>
    </row>
    <row r="7" spans="1:7" ht="45" customHeight="1" x14ac:dyDescent="0.2">
      <c r="B7" s="26" t="s">
        <v>212</v>
      </c>
    </row>
    <row r="8" spans="1:7" ht="90.75" customHeight="1" x14ac:dyDescent="0.2">
      <c r="B8" s="1" t="s">
        <v>93</v>
      </c>
      <c r="C8" s="25" t="s">
        <v>99</v>
      </c>
      <c r="D8" s="25" t="s">
        <v>91</v>
      </c>
      <c r="E8" s="25" t="s">
        <v>96</v>
      </c>
      <c r="F8" s="25" t="s">
        <v>95</v>
      </c>
      <c r="G8" s="25" t="s">
        <v>98</v>
      </c>
    </row>
    <row r="9" spans="1:7" ht="15.95" customHeight="1" x14ac:dyDescent="0.2">
      <c r="C9" s="3" t="s">
        <v>92</v>
      </c>
      <c r="D9" s="3" t="s">
        <v>92</v>
      </c>
      <c r="E9" s="3" t="s">
        <v>92</v>
      </c>
    </row>
    <row r="10" spans="1:7" ht="15.95" customHeight="1" x14ac:dyDescent="0.2">
      <c r="C10" s="3" t="s">
        <v>94</v>
      </c>
      <c r="D10" s="3" t="s">
        <v>94</v>
      </c>
      <c r="E10" s="3" t="s">
        <v>8</v>
      </c>
    </row>
    <row r="11" spans="1:7" ht="15.95" customHeight="1" x14ac:dyDescent="0.2">
      <c r="B11" s="1" t="s">
        <v>204</v>
      </c>
      <c r="C11" s="3">
        <v>950205</v>
      </c>
      <c r="D11" s="3">
        <v>785784</v>
      </c>
      <c r="E11" s="7">
        <f>D11/C11</f>
        <v>0.8269626028067627</v>
      </c>
      <c r="F11" s="1">
        <v>957813</v>
      </c>
      <c r="G11" s="7">
        <f>D11/F11</f>
        <v>0.82039395999010245</v>
      </c>
    </row>
    <row r="12" spans="1:7" ht="15.95" customHeight="1" x14ac:dyDescent="0.2">
      <c r="B12" s="1" t="s">
        <v>205</v>
      </c>
      <c r="C12" s="3">
        <v>37993</v>
      </c>
      <c r="D12" s="3">
        <v>31985</v>
      </c>
      <c r="E12" s="7">
        <f t="shared" ref="E12:E16" si="0">D12/C12</f>
        <v>0.84186560682230938</v>
      </c>
      <c r="F12" s="1">
        <v>44255</v>
      </c>
      <c r="G12" s="7">
        <f t="shared" ref="G12:G16" si="1">D12/F12</f>
        <v>0.7227431928595639</v>
      </c>
    </row>
    <row r="13" spans="1:7" ht="15.95" customHeight="1" x14ac:dyDescent="0.2">
      <c r="B13" s="1" t="s">
        <v>206</v>
      </c>
      <c r="C13" s="3">
        <v>11520</v>
      </c>
      <c r="D13" s="3">
        <v>8975</v>
      </c>
      <c r="E13" s="7">
        <f t="shared" si="0"/>
        <v>0.77907986111111116</v>
      </c>
      <c r="F13" s="1">
        <v>11883</v>
      </c>
      <c r="G13" s="7">
        <f t="shared" si="1"/>
        <v>0.7552806530337457</v>
      </c>
    </row>
    <row r="14" spans="1:7" ht="15.95" customHeight="1" x14ac:dyDescent="0.2">
      <c r="B14" s="1" t="s">
        <v>207</v>
      </c>
      <c r="C14" s="3">
        <v>38752</v>
      </c>
      <c r="D14" s="3">
        <v>33870</v>
      </c>
      <c r="E14" s="7">
        <f t="shared" si="0"/>
        <v>0.87401940545004131</v>
      </c>
      <c r="F14" s="1">
        <v>40611</v>
      </c>
      <c r="G14" s="7">
        <f t="shared" si="1"/>
        <v>0.83401048976878189</v>
      </c>
    </row>
    <row r="15" spans="1:7" ht="15.95" customHeight="1" x14ac:dyDescent="0.2">
      <c r="B15" s="1" t="s">
        <v>208</v>
      </c>
      <c r="C15" s="3">
        <v>156857</v>
      </c>
      <c r="D15" s="3">
        <v>79508</v>
      </c>
      <c r="E15" s="7">
        <f t="shared" si="0"/>
        <v>0.50688206455561435</v>
      </c>
      <c r="F15" s="1">
        <v>186808</v>
      </c>
      <c r="G15" s="7">
        <f t="shared" si="1"/>
        <v>0.4256134640914736</v>
      </c>
    </row>
    <row r="16" spans="1:7" ht="15.95" customHeight="1" x14ac:dyDescent="0.2">
      <c r="B16" s="1" t="s">
        <v>209</v>
      </c>
      <c r="C16" s="3">
        <v>70678</v>
      </c>
      <c r="D16" s="15">
        <v>27234</v>
      </c>
      <c r="E16" s="7">
        <f t="shared" si="0"/>
        <v>0.38532499504796403</v>
      </c>
      <c r="F16" s="1">
        <v>66044</v>
      </c>
      <c r="G16" s="7">
        <f t="shared" si="1"/>
        <v>0.41236145599903096</v>
      </c>
    </row>
    <row r="17" spans="1:7" ht="15.95" customHeight="1" x14ac:dyDescent="0.2">
      <c r="C17" s="3"/>
      <c r="D17" s="15"/>
    </row>
    <row r="18" spans="1:7" ht="15.95" customHeight="1" x14ac:dyDescent="0.2">
      <c r="B18" s="1" t="s">
        <v>143</v>
      </c>
      <c r="D18" s="1">
        <v>25201</v>
      </c>
      <c r="F18" s="9">
        <v>75105</v>
      </c>
      <c r="G18" s="7">
        <f>D18/F18</f>
        <v>0.33554357233206844</v>
      </c>
    </row>
    <row r="19" spans="1:7" ht="15.95" customHeight="1" x14ac:dyDescent="0.2">
      <c r="C19" s="9"/>
      <c r="G19" s="7"/>
    </row>
    <row r="20" spans="1:7" ht="15.95" customHeight="1" x14ac:dyDescent="0.2">
      <c r="C20" s="9"/>
      <c r="G20" s="7"/>
    </row>
    <row r="21" spans="1:7" ht="15.95" customHeight="1" x14ac:dyDescent="0.25">
      <c r="C21" s="34">
        <v>2017</v>
      </c>
      <c r="G21" s="7"/>
    </row>
    <row r="22" spans="1:7" ht="15.95" customHeight="1" x14ac:dyDescent="0.25">
      <c r="B22" s="4" t="s">
        <v>7</v>
      </c>
      <c r="C22" s="12">
        <v>34</v>
      </c>
      <c r="G22" s="7"/>
    </row>
    <row r="23" spans="1:7" ht="15.95" customHeight="1" x14ac:dyDescent="0.2">
      <c r="C23" s="9"/>
      <c r="G23" s="7"/>
    </row>
    <row r="24" spans="1:7" ht="15.95" customHeight="1" x14ac:dyDescent="0.2">
      <c r="A24" s="6" t="s">
        <v>6</v>
      </c>
    </row>
    <row r="25" spans="1:7" ht="15.95" customHeight="1" x14ac:dyDescent="0.2">
      <c r="A25" s="6" t="s">
        <v>142</v>
      </c>
    </row>
    <row r="26" spans="1:7" ht="15.95" customHeight="1" x14ac:dyDescent="0.2">
      <c r="A26" s="6" t="s">
        <v>144</v>
      </c>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3" width="15.85546875" style="1" customWidth="1"/>
    <col min="4" max="16384" width="10.85546875" style="1"/>
  </cols>
  <sheetData>
    <row r="1" spans="1:4" ht="30.75" customHeight="1" x14ac:dyDescent="0.25">
      <c r="A1" s="1" t="s">
        <v>2</v>
      </c>
      <c r="B1" s="54" t="s">
        <v>101</v>
      </c>
    </row>
    <row r="2" spans="1:4" ht="15.95" customHeight="1" x14ac:dyDescent="0.2">
      <c r="A2" s="1" t="s">
        <v>3</v>
      </c>
      <c r="B2" s="1" t="s">
        <v>100</v>
      </c>
    </row>
    <row r="3" spans="1:4" ht="15.95" customHeight="1" x14ac:dyDescent="0.2">
      <c r="A3" s="1" t="s">
        <v>1</v>
      </c>
    </row>
    <row r="4" spans="1:4" ht="15.95" customHeight="1" x14ac:dyDescent="0.25">
      <c r="C4" s="1">
        <v>2017</v>
      </c>
      <c r="D4" s="22"/>
    </row>
    <row r="5" spans="1:4" ht="15.95" customHeight="1" x14ac:dyDescent="0.25">
      <c r="C5" s="3" t="s">
        <v>94</v>
      </c>
      <c r="D5" s="22"/>
    </row>
    <row r="6" spans="1:4" ht="15.95" customHeight="1" x14ac:dyDescent="0.25">
      <c r="B6" s="31" t="s">
        <v>213</v>
      </c>
      <c r="C6" s="1">
        <v>10234</v>
      </c>
    </row>
    <row r="7" spans="1:4" ht="15.95" customHeight="1" x14ac:dyDescent="0.2">
      <c r="B7" s="1" t="s">
        <v>214</v>
      </c>
      <c r="C7" s="1">
        <v>657</v>
      </c>
    </row>
    <row r="8" spans="1:4" ht="15.95" customHeight="1" x14ac:dyDescent="0.25">
      <c r="B8" s="4"/>
      <c r="C8" s="14"/>
    </row>
    <row r="9" spans="1:4" ht="15.95" customHeight="1" x14ac:dyDescent="0.25">
      <c r="B9" s="4"/>
      <c r="C9" s="5">
        <v>2017</v>
      </c>
    </row>
    <row r="10" spans="1:4" ht="15.95" customHeight="1" x14ac:dyDescent="0.25">
      <c r="B10" s="31" t="s">
        <v>7</v>
      </c>
      <c r="C10" s="34">
        <v>93.580222786789136</v>
      </c>
    </row>
    <row r="11" spans="1:4" ht="15.95" customHeight="1" x14ac:dyDescent="0.2">
      <c r="C11" s="7"/>
    </row>
    <row r="12" spans="1:4" ht="15.95" customHeight="1" x14ac:dyDescent="0.2">
      <c r="C12" s="7"/>
    </row>
    <row r="13" spans="1:4" ht="15.95" customHeight="1" x14ac:dyDescent="0.2">
      <c r="A13" s="6" t="s">
        <v>6</v>
      </c>
    </row>
    <row r="14" spans="1:4" ht="15.95" customHeight="1" x14ac:dyDescent="0.2">
      <c r="A14" s="6" t="s">
        <v>145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11" ht="30.75" customHeight="1" x14ac:dyDescent="0.25">
      <c r="A1" s="1" t="s">
        <v>2</v>
      </c>
      <c r="B1" s="53" t="s">
        <v>161</v>
      </c>
    </row>
    <row r="2" spans="1:11" ht="15.95" customHeight="1" x14ac:dyDescent="0.2">
      <c r="A2" s="1" t="s">
        <v>3</v>
      </c>
      <c r="B2" s="1" t="s">
        <v>9</v>
      </c>
    </row>
    <row r="3" spans="1:11" ht="15.95" customHeight="1" x14ac:dyDescent="0.2">
      <c r="A3" s="1" t="s">
        <v>1</v>
      </c>
    </row>
    <row r="4" spans="1:11" ht="15.95" customHeight="1" x14ac:dyDescent="0.25">
      <c r="C4" s="1" t="s">
        <v>0</v>
      </c>
      <c r="D4" s="4">
        <v>2017</v>
      </c>
    </row>
    <row r="5" spans="1:11" ht="15.95" customHeight="1" x14ac:dyDescent="0.2">
      <c r="B5" s="1" t="s">
        <v>10</v>
      </c>
      <c r="C5" s="9" t="s">
        <v>5</v>
      </c>
      <c r="D5" s="9">
        <v>10311</v>
      </c>
    </row>
    <row r="6" spans="1:11" ht="15.95" customHeight="1" x14ac:dyDescent="0.2">
      <c r="A6" s="3" t="s">
        <v>17</v>
      </c>
      <c r="B6" s="1" t="s">
        <v>12</v>
      </c>
      <c r="C6" s="9"/>
      <c r="D6" s="11">
        <v>1.44</v>
      </c>
      <c r="K6" s="7"/>
    </row>
    <row r="7" spans="1:11" ht="15.95" customHeight="1" x14ac:dyDescent="0.2">
      <c r="A7" s="3" t="s">
        <v>15</v>
      </c>
      <c r="B7" s="1" t="s">
        <v>11</v>
      </c>
      <c r="C7" s="9" t="s">
        <v>5</v>
      </c>
      <c r="D7" s="9">
        <f>D5/D6</f>
        <v>7160.416666666667</v>
      </c>
    </row>
    <row r="8" spans="1:11" ht="15.95" customHeight="1" x14ac:dyDescent="0.2">
      <c r="A8" s="3" t="s">
        <v>18</v>
      </c>
      <c r="B8" s="1" t="s">
        <v>19</v>
      </c>
      <c r="C8" s="9" t="s">
        <v>5</v>
      </c>
      <c r="D8" s="9">
        <v>6336</v>
      </c>
    </row>
    <row r="9" spans="1:11" ht="15.95" customHeight="1" x14ac:dyDescent="0.2">
      <c r="A9" s="3" t="s">
        <v>15</v>
      </c>
      <c r="B9" s="1" t="s">
        <v>14</v>
      </c>
      <c r="C9" s="9" t="s">
        <v>5</v>
      </c>
      <c r="D9" s="9">
        <f>D7-D8</f>
        <v>824.41666666666697</v>
      </c>
    </row>
    <row r="10" spans="1:11" ht="15.95" customHeight="1" x14ac:dyDescent="0.2">
      <c r="A10" s="3" t="s">
        <v>18</v>
      </c>
      <c r="B10" s="1" t="s">
        <v>20</v>
      </c>
      <c r="C10" s="9" t="s">
        <v>5</v>
      </c>
      <c r="D10" s="9">
        <v>1967</v>
      </c>
    </row>
    <row r="11" spans="1:11" ht="15.95" customHeight="1" x14ac:dyDescent="0.2">
      <c r="A11" s="3" t="s">
        <v>16</v>
      </c>
      <c r="B11" s="1" t="s">
        <v>13</v>
      </c>
      <c r="C11" s="9" t="s">
        <v>5</v>
      </c>
      <c r="D11" s="9">
        <v>1428</v>
      </c>
    </row>
    <row r="12" spans="1:11" ht="15.95" customHeight="1" x14ac:dyDescent="0.2">
      <c r="A12" s="3" t="s">
        <v>18</v>
      </c>
      <c r="B12" s="1" t="s">
        <v>21</v>
      </c>
      <c r="C12" s="9" t="s">
        <v>5</v>
      </c>
      <c r="D12" s="9">
        <v>916</v>
      </c>
    </row>
    <row r="13" spans="1:11" ht="15.95" customHeight="1" x14ac:dyDescent="0.25">
      <c r="A13" s="3" t="s">
        <v>15</v>
      </c>
      <c r="B13" s="4" t="s">
        <v>7</v>
      </c>
      <c r="D13" s="12">
        <f>D9-D10+D11-D12</f>
        <v>-630.58333333333303</v>
      </c>
    </row>
    <row r="14" spans="1:11" ht="15.95" customHeight="1" x14ac:dyDescent="0.25">
      <c r="A14" s="3"/>
      <c r="B14" s="4"/>
      <c r="D14" s="12"/>
    </row>
    <row r="15" spans="1:11" ht="15.95" customHeight="1" x14ac:dyDescent="0.2">
      <c r="A15" s="6" t="s">
        <v>6</v>
      </c>
    </row>
    <row r="16" spans="1:11" ht="15.95" customHeight="1" x14ac:dyDescent="0.2">
      <c r="A16" s="6" t="s">
        <v>23</v>
      </c>
    </row>
    <row r="17" spans="1:1" ht="15.95" customHeight="1" x14ac:dyDescent="0.2">
      <c r="A17" s="6" t="s">
        <v>22</v>
      </c>
    </row>
    <row r="18" spans="1:1" ht="15.95" customHeight="1" x14ac:dyDescent="0.2">
      <c r="A18" s="6" t="s">
        <v>115</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4" ht="30.75" customHeight="1" x14ac:dyDescent="0.25">
      <c r="A1" s="1" t="s">
        <v>2</v>
      </c>
      <c r="B1" s="53" t="s">
        <v>108</v>
      </c>
    </row>
    <row r="2" spans="1:4" ht="15.95" customHeight="1" x14ac:dyDescent="0.2">
      <c r="A2" s="1" t="s">
        <v>3</v>
      </c>
      <c r="B2" s="1" t="s">
        <v>123</v>
      </c>
    </row>
    <row r="3" spans="1:4" ht="15.95" customHeight="1" x14ac:dyDescent="0.2">
      <c r="A3" s="1" t="s">
        <v>1</v>
      </c>
    </row>
    <row r="4" spans="1:4" ht="15.95" customHeight="1" x14ac:dyDescent="0.2">
      <c r="B4" s="13" t="s">
        <v>116</v>
      </c>
    </row>
    <row r="5" spans="1:4" s="25" customFormat="1" ht="77.099999999999994" customHeight="1" x14ac:dyDescent="0.2">
      <c r="B5" s="26" t="s">
        <v>177</v>
      </c>
    </row>
    <row r="6" spans="1:4" ht="44.25" customHeight="1" x14ac:dyDescent="0.2">
      <c r="B6" s="26" t="s">
        <v>160</v>
      </c>
    </row>
    <row r="7" spans="1:4" ht="15.95" customHeight="1" x14ac:dyDescent="0.2">
      <c r="B7" s="1" t="s">
        <v>159</v>
      </c>
    </row>
    <row r="9" spans="1:4" ht="15.95" customHeight="1" x14ac:dyDescent="0.25">
      <c r="D9" s="4">
        <v>2017</v>
      </c>
    </row>
    <row r="10" spans="1:4" ht="15.95" customHeight="1" x14ac:dyDescent="0.25">
      <c r="D10" s="4"/>
    </row>
    <row r="11" spans="1:4" ht="15.95" customHeight="1" x14ac:dyDescent="0.25">
      <c r="B11" s="4" t="s">
        <v>7</v>
      </c>
      <c r="D11" s="10" t="s">
        <v>102</v>
      </c>
    </row>
    <row r="14" spans="1:4" ht="15.95" customHeight="1" x14ac:dyDescent="0.2">
      <c r="A14" s="6" t="s">
        <v>6</v>
      </c>
    </row>
    <row r="15" spans="1:4" ht="15.95" customHeight="1" x14ac:dyDescent="0.2">
      <c r="A15" s="6" t="s">
        <v>26</v>
      </c>
    </row>
    <row r="16" spans="1:4" ht="15.95" customHeight="1" x14ac:dyDescent="0.2">
      <c r="A16" s="6" t="s">
        <v>155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85.42578125" style="1" customWidth="1"/>
    <col min="3" max="6" width="17.140625" style="1" customWidth="1"/>
    <col min="7" max="16384" width="10.85546875" style="1"/>
  </cols>
  <sheetData>
    <row r="1" spans="1:6" ht="30.75" customHeight="1" x14ac:dyDescent="0.25">
      <c r="A1" s="1" t="s">
        <v>25</v>
      </c>
      <c r="B1" s="53" t="s">
        <v>176</v>
      </c>
    </row>
    <row r="2" spans="1:6" ht="15.95" customHeight="1" x14ac:dyDescent="0.2">
      <c r="A2" s="1" t="s">
        <v>3</v>
      </c>
      <c r="B2" s="1" t="s">
        <v>122</v>
      </c>
    </row>
    <row r="3" spans="1:6" ht="15.95" customHeight="1" x14ac:dyDescent="0.2">
      <c r="A3" s="1" t="s">
        <v>1</v>
      </c>
    </row>
    <row r="4" spans="1:6" ht="15.95" customHeight="1" x14ac:dyDescent="0.2">
      <c r="B4" s="33" t="s">
        <v>222</v>
      </c>
    </row>
    <row r="5" spans="1:6" ht="33" customHeight="1" x14ac:dyDescent="0.2">
      <c r="B5" s="25" t="s">
        <v>220</v>
      </c>
    </row>
    <row r="6" spans="1:6" ht="33" customHeight="1" x14ac:dyDescent="0.2">
      <c r="B6" s="25" t="s">
        <v>221</v>
      </c>
    </row>
    <row r="8" spans="1:6" ht="15.95" customHeight="1" x14ac:dyDescent="0.2">
      <c r="C8" s="1" t="s">
        <v>164</v>
      </c>
      <c r="D8" s="1" t="s">
        <v>165</v>
      </c>
      <c r="E8" s="1" t="s">
        <v>174</v>
      </c>
      <c r="F8" s="1" t="s">
        <v>163</v>
      </c>
    </row>
    <row r="10" spans="1:6" ht="15.95" customHeight="1" x14ac:dyDescent="0.25">
      <c r="B10" s="4" t="s">
        <v>168</v>
      </c>
      <c r="C10" s="9"/>
      <c r="D10" s="9"/>
      <c r="F10" s="8"/>
    </row>
    <row r="11" spans="1:6" ht="15.95" customHeight="1" x14ac:dyDescent="0.2">
      <c r="B11" s="1" t="s">
        <v>152</v>
      </c>
      <c r="C11" s="9">
        <v>117683</v>
      </c>
      <c r="D11" s="9">
        <v>141219.6</v>
      </c>
      <c r="E11" s="9">
        <v>74429</v>
      </c>
      <c r="F11" s="8">
        <v>189.73733356621747</v>
      </c>
    </row>
    <row r="12" spans="1:6" ht="15.95" customHeight="1" x14ac:dyDescent="0.2">
      <c r="B12" s="1" t="s">
        <v>153</v>
      </c>
      <c r="C12" s="9">
        <v>78762</v>
      </c>
      <c r="D12" s="9">
        <v>94514.4</v>
      </c>
      <c r="E12" s="9">
        <v>69425</v>
      </c>
      <c r="F12" s="8">
        <v>136.13885487936622</v>
      </c>
    </row>
    <row r="13" spans="1:6" ht="15.95" customHeight="1" x14ac:dyDescent="0.2">
      <c r="B13" s="1" t="s">
        <v>154</v>
      </c>
      <c r="C13" s="9">
        <v>68073</v>
      </c>
      <c r="D13" s="9">
        <v>81687.599999999991</v>
      </c>
      <c r="E13" s="9">
        <v>66614</v>
      </c>
      <c r="F13" s="8">
        <v>122.62827633830724</v>
      </c>
    </row>
    <row r="14" spans="1:6" ht="15.95" customHeight="1" x14ac:dyDescent="0.2">
      <c r="C14" s="9"/>
      <c r="D14" s="9"/>
      <c r="E14" s="9"/>
      <c r="F14" s="8"/>
    </row>
    <row r="15" spans="1:6" s="13" customFormat="1" ht="15.95" customHeight="1" x14ac:dyDescent="0.25">
      <c r="B15" s="4" t="s">
        <v>169</v>
      </c>
      <c r="C15" s="1"/>
      <c r="D15" s="1"/>
      <c r="E15" s="1"/>
      <c r="F15" s="1"/>
    </row>
    <row r="16" spans="1:6" s="13" customFormat="1" ht="15.95" customHeight="1" x14ac:dyDescent="0.2">
      <c r="B16" s="1" t="s">
        <v>152</v>
      </c>
      <c r="C16" s="9">
        <v>81444.856408630134</v>
      </c>
      <c r="D16" s="9">
        <v>97733.827690356164</v>
      </c>
      <c r="E16" s="9">
        <v>74429</v>
      </c>
      <c r="F16" s="8">
        <v>131.31148838538226</v>
      </c>
    </row>
    <row r="17" spans="1:6" s="13" customFormat="1" ht="15.95" customHeight="1" x14ac:dyDescent="0.2">
      <c r="B17" s="1" t="s">
        <v>153</v>
      </c>
      <c r="C17" s="9">
        <v>56172.212025861292</v>
      </c>
      <c r="D17" s="9">
        <v>67406.654431033545</v>
      </c>
      <c r="E17" s="9">
        <v>69425</v>
      </c>
      <c r="F17" s="8">
        <v>97.092768355827943</v>
      </c>
    </row>
    <row r="18" spans="1:6" s="13" customFormat="1" ht="15.95" customHeight="1" x14ac:dyDescent="0.2">
      <c r="B18" s="1" t="s">
        <v>154</v>
      </c>
      <c r="C18" s="9">
        <v>47681.15994039103</v>
      </c>
      <c r="D18" s="9">
        <v>57217.391928469231</v>
      </c>
      <c r="E18" s="9">
        <v>66614</v>
      </c>
      <c r="F18" s="8">
        <v>85.893944108549604</v>
      </c>
    </row>
    <row r="19" spans="1:6" ht="15.95" customHeight="1" x14ac:dyDescent="0.2">
      <c r="C19" s="9"/>
      <c r="D19" s="9"/>
      <c r="F19" s="8"/>
    </row>
    <row r="21" spans="1:6" ht="17.25" customHeight="1" x14ac:dyDescent="0.2">
      <c r="A21" s="6"/>
      <c r="B21" s="45" t="s">
        <v>117</v>
      </c>
    </row>
    <row r="22" spans="1:6" ht="17.25" customHeight="1" x14ac:dyDescent="0.2">
      <c r="B22" s="2" t="s">
        <v>167</v>
      </c>
    </row>
    <row r="23" spans="1:6" ht="17.25" customHeight="1" x14ac:dyDescent="0.2">
      <c r="B23" s="45" t="s">
        <v>166</v>
      </c>
    </row>
    <row r="24" spans="1:6" ht="17.25" customHeight="1" x14ac:dyDescent="0.2">
      <c r="B24" s="2" t="s">
        <v>223</v>
      </c>
    </row>
    <row r="25" spans="1:6" ht="17.25" customHeight="1" x14ac:dyDescent="0.2">
      <c r="B25" s="2" t="s">
        <v>225</v>
      </c>
    </row>
    <row r="26" spans="1:6" ht="17.25" customHeight="1" x14ac:dyDescent="0.2">
      <c r="B26" s="2" t="s">
        <v>224</v>
      </c>
    </row>
    <row r="28" spans="1:6" ht="15.95" customHeight="1" x14ac:dyDescent="0.25">
      <c r="C28" s="1" t="s">
        <v>0</v>
      </c>
      <c r="D28" s="23" t="s">
        <v>162</v>
      </c>
    </row>
    <row r="29" spans="1:6" ht="15.95" customHeight="1" x14ac:dyDescent="0.25">
      <c r="B29" s="4" t="s">
        <v>7</v>
      </c>
      <c r="C29" s="1" t="s">
        <v>8</v>
      </c>
      <c r="D29" s="4">
        <v>100</v>
      </c>
    </row>
    <row r="32" spans="1:6" ht="15.95" customHeight="1" x14ac:dyDescent="0.2">
      <c r="A32" s="6" t="s">
        <v>156</v>
      </c>
    </row>
    <row r="33" spans="1:1" ht="15.95" customHeight="1" x14ac:dyDescent="0.2">
      <c r="A33" s="6" t="s">
        <v>173</v>
      </c>
    </row>
    <row r="34" spans="1:1" ht="15.95" customHeight="1" x14ac:dyDescent="0.2">
      <c r="A34" s="6" t="s">
        <v>172</v>
      </c>
    </row>
    <row r="35" spans="1:1" ht="15.95" customHeight="1" x14ac:dyDescent="0.2">
      <c r="A35" s="6" t="s">
        <v>170</v>
      </c>
    </row>
    <row r="36" spans="1:1" ht="15.95" customHeight="1" x14ac:dyDescent="0.2">
      <c r="A36" s="6" t="s">
        <v>171</v>
      </c>
    </row>
    <row r="37" spans="1:1" ht="15.95" customHeight="1" x14ac:dyDescent="0.2">
      <c r="A37" s="6" t="s">
        <v>155</v>
      </c>
    </row>
    <row r="38" spans="1:1" ht="15.95" customHeight="1" x14ac:dyDescent="0.2">
      <c r="A38" s="6" t="s">
        <v>157</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4" ht="30.75" customHeight="1" x14ac:dyDescent="0.25">
      <c r="A1" s="1" t="s">
        <v>2</v>
      </c>
      <c r="B1" s="53" t="s">
        <v>27</v>
      </c>
    </row>
    <row r="2" spans="1:4" ht="15.95" customHeight="1" x14ac:dyDescent="0.2">
      <c r="A2" s="1" t="s">
        <v>3</v>
      </c>
      <c r="B2" s="1" t="s">
        <v>121</v>
      </c>
    </row>
    <row r="3" spans="1:4" ht="15.95" customHeight="1" x14ac:dyDescent="0.2">
      <c r="A3" s="1" t="s">
        <v>1</v>
      </c>
    </row>
    <row r="4" spans="1:4" ht="16.5" customHeight="1" x14ac:dyDescent="0.2">
      <c r="B4" s="13" t="s">
        <v>175</v>
      </c>
    </row>
    <row r="5" spans="1:4" ht="168.75" customHeight="1" x14ac:dyDescent="0.2">
      <c r="B5" s="26" t="s">
        <v>118</v>
      </c>
    </row>
    <row r="6" spans="1:4" ht="15.95" customHeight="1" x14ac:dyDescent="0.2">
      <c r="C6" s="1" t="s">
        <v>0</v>
      </c>
    </row>
    <row r="7" spans="1:4" ht="15.95" customHeight="1" x14ac:dyDescent="0.25">
      <c r="B7" s="4" t="s">
        <v>7</v>
      </c>
      <c r="C7" s="1" t="s">
        <v>8</v>
      </c>
      <c r="D7" s="4">
        <v>100</v>
      </c>
    </row>
    <row r="9" spans="1:4" ht="15.95" customHeight="1" x14ac:dyDescent="0.2">
      <c r="A9" s="6" t="s">
        <v>6</v>
      </c>
    </row>
    <row r="10" spans="1:4" ht="15.95" customHeight="1" x14ac:dyDescent="0.2">
      <c r="A10" s="6" t="s">
        <v>119</v>
      </c>
    </row>
    <row r="11" spans="1:4" ht="15.95" customHeight="1" x14ac:dyDescent="0.2">
      <c r="A11" s="6" t="s">
        <v>148</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5" width="10.85546875" style="1"/>
    <col min="6" max="9" width="17.140625" style="1" customWidth="1"/>
    <col min="10" max="16384" width="10.85546875" style="1"/>
  </cols>
  <sheetData>
    <row r="1" spans="1:12" ht="30.75" customHeight="1" x14ac:dyDescent="0.25">
      <c r="A1" s="1" t="s">
        <v>2</v>
      </c>
      <c r="B1" s="55" t="s">
        <v>104</v>
      </c>
    </row>
    <row r="2" spans="1:12" ht="15.95" customHeight="1" x14ac:dyDescent="0.2">
      <c r="A2" s="1" t="s">
        <v>3</v>
      </c>
      <c r="B2" s="1" t="s">
        <v>133</v>
      </c>
    </row>
    <row r="3" spans="1:12" ht="15.95" customHeight="1" x14ac:dyDescent="0.2">
      <c r="A3" s="1" t="s">
        <v>1</v>
      </c>
    </row>
    <row r="4" spans="1:12" ht="15.95" customHeight="1" x14ac:dyDescent="0.2">
      <c r="B4" s="13" t="s">
        <v>134</v>
      </c>
    </row>
    <row r="5" spans="1:12" s="25" customFormat="1" ht="42.75" customHeight="1" x14ac:dyDescent="0.2">
      <c r="B5" s="26" t="s">
        <v>178</v>
      </c>
    </row>
    <row r="6" spans="1:12" s="25" customFormat="1" ht="47.25" customHeight="1" x14ac:dyDescent="0.2">
      <c r="B6" s="26" t="s">
        <v>136</v>
      </c>
    </row>
    <row r="7" spans="1:12" s="25" customFormat="1" ht="60" customHeight="1" x14ac:dyDescent="0.2">
      <c r="B7" s="26" t="s">
        <v>137</v>
      </c>
    </row>
    <row r="9" spans="1:12" ht="57.75" customHeight="1" x14ac:dyDescent="0.2">
      <c r="C9" s="1">
        <v>1997</v>
      </c>
      <c r="D9" s="1">
        <v>2009</v>
      </c>
      <c r="E9" s="1">
        <v>2018</v>
      </c>
      <c r="F9" s="37" t="s">
        <v>228</v>
      </c>
      <c r="G9" s="37" t="s">
        <v>227</v>
      </c>
      <c r="H9" s="37" t="s">
        <v>226</v>
      </c>
      <c r="I9" s="37" t="s">
        <v>229</v>
      </c>
      <c r="J9" s="25"/>
    </row>
    <row r="10" spans="1:12" ht="15.95" customHeight="1" x14ac:dyDescent="0.2">
      <c r="B10" s="13" t="s">
        <v>179</v>
      </c>
    </row>
    <row r="11" spans="1:12" ht="15.95" customHeight="1" x14ac:dyDescent="0.2">
      <c r="B11" s="1" t="s">
        <v>65</v>
      </c>
      <c r="C11" s="1">
        <v>9068</v>
      </c>
      <c r="D11" s="1">
        <v>9340</v>
      </c>
      <c r="E11" s="3" t="s">
        <v>70</v>
      </c>
      <c r="F11" s="1">
        <f>D11-C11</f>
        <v>272</v>
      </c>
      <c r="G11" s="3" t="s">
        <v>70</v>
      </c>
      <c r="H11" s="8">
        <f>F11/F16*G16</f>
        <v>338.88524590163934</v>
      </c>
      <c r="I11" s="8">
        <f>H11/9</f>
        <v>37.653916211293257</v>
      </c>
    </row>
    <row r="12" spans="1:12" ht="15.95" customHeight="1" x14ac:dyDescent="0.2">
      <c r="B12" s="1" t="s">
        <v>66</v>
      </c>
      <c r="C12" s="1">
        <v>15601</v>
      </c>
      <c r="D12" s="1">
        <v>16683</v>
      </c>
      <c r="E12" s="3" t="s">
        <v>70</v>
      </c>
      <c r="F12" s="1">
        <f>D12-C12</f>
        <v>1082</v>
      </c>
      <c r="G12" s="3" t="s">
        <v>70</v>
      </c>
      <c r="H12" s="8">
        <f>F12/F17*G17</f>
        <v>790.96532333645723</v>
      </c>
      <c r="I12" s="8">
        <f t="shared" ref="I12:I13" si="0">H12/9</f>
        <v>87.885035926273019</v>
      </c>
    </row>
    <row r="13" spans="1:12" ht="15.95" customHeight="1" x14ac:dyDescent="0.2">
      <c r="B13" s="1" t="s">
        <v>68</v>
      </c>
      <c r="F13" s="1">
        <f>F11+F12</f>
        <v>1354</v>
      </c>
      <c r="H13" s="8">
        <f t="shared" ref="H13" si="1">H11+H12</f>
        <v>1129.8505692380966</v>
      </c>
      <c r="I13" s="8">
        <f t="shared" si="0"/>
        <v>125.53895213756628</v>
      </c>
      <c r="L13" s="17"/>
    </row>
    <row r="14" spans="1:12" ht="15.95" customHeight="1" x14ac:dyDescent="0.2">
      <c r="L14" s="17"/>
    </row>
    <row r="15" spans="1:12" s="13" customFormat="1" ht="15.95" customHeight="1" x14ac:dyDescent="0.2">
      <c r="B15" s="13" t="s">
        <v>180</v>
      </c>
    </row>
    <row r="16" spans="1:12" s="13" customFormat="1" ht="15.95" customHeight="1" x14ac:dyDescent="0.2">
      <c r="B16" s="1" t="s">
        <v>65</v>
      </c>
      <c r="C16" s="1">
        <v>5491</v>
      </c>
      <c r="D16" s="1">
        <v>5613</v>
      </c>
      <c r="E16" s="1">
        <v>5765</v>
      </c>
      <c r="F16" s="1">
        <f>D16-C16</f>
        <v>122</v>
      </c>
      <c r="G16" s="1">
        <f>E16-D16</f>
        <v>152</v>
      </c>
    </row>
    <row r="17" spans="1:7" s="13" customFormat="1" ht="15.95" customHeight="1" x14ac:dyDescent="0.2">
      <c r="B17" s="1" t="s">
        <v>66</v>
      </c>
      <c r="C17" s="1">
        <v>9721</v>
      </c>
      <c r="D17" s="1">
        <v>10788</v>
      </c>
      <c r="E17" s="1">
        <v>11568</v>
      </c>
      <c r="F17" s="1">
        <f>D17-C17</f>
        <v>1067</v>
      </c>
      <c r="G17" s="1">
        <f>E17-D17</f>
        <v>780</v>
      </c>
    </row>
    <row r="18" spans="1:7" s="13" customFormat="1" ht="15.95" customHeight="1" x14ac:dyDescent="0.2">
      <c r="B18" s="1" t="s">
        <v>68</v>
      </c>
      <c r="C18" s="1"/>
      <c r="D18" s="1"/>
      <c r="E18" s="1"/>
      <c r="F18" s="1">
        <f>F16+F17</f>
        <v>1189</v>
      </c>
      <c r="G18" s="1">
        <f>G16+G17</f>
        <v>932</v>
      </c>
    </row>
    <row r="20" spans="1:7" ht="32.25" customHeight="1" x14ac:dyDescent="0.2">
      <c r="B20" s="47" t="s">
        <v>181</v>
      </c>
      <c r="C20" s="16"/>
      <c r="D20" s="16"/>
      <c r="E20" s="16"/>
    </row>
    <row r="21" spans="1:7" ht="15.95" customHeight="1" x14ac:dyDescent="0.2">
      <c r="B21" s="16" t="s">
        <v>74</v>
      </c>
      <c r="C21" s="16"/>
      <c r="D21" s="16">
        <v>2200</v>
      </c>
    </row>
    <row r="22" spans="1:7" ht="15.95" customHeight="1" x14ac:dyDescent="0.2">
      <c r="B22" s="16" t="s">
        <v>75</v>
      </c>
      <c r="C22" s="16"/>
      <c r="D22" s="16">
        <v>5677</v>
      </c>
    </row>
    <row r="23" spans="1:7" ht="15.95" customHeight="1" x14ac:dyDescent="0.2">
      <c r="B23" s="16" t="s">
        <v>69</v>
      </c>
      <c r="C23" s="16"/>
      <c r="D23" s="46">
        <f>D22/D21</f>
        <v>2.5804545454545456</v>
      </c>
    </row>
    <row r="24" spans="1:7" ht="15.95" customHeight="1" x14ac:dyDescent="0.2">
      <c r="B24" s="16"/>
      <c r="C24" s="16"/>
      <c r="D24" s="46"/>
    </row>
    <row r="25" spans="1:7" ht="15.95" customHeight="1" x14ac:dyDescent="0.25">
      <c r="E25" s="4"/>
    </row>
    <row r="26" spans="1:7" ht="15.95" customHeight="1" x14ac:dyDescent="0.2">
      <c r="B26" s="1" t="s">
        <v>72</v>
      </c>
      <c r="E26" s="8">
        <f>I13</f>
        <v>125.53895213756628</v>
      </c>
    </row>
    <row r="27" spans="1:7" ht="15.95" customHeight="1" x14ac:dyDescent="0.2">
      <c r="B27" s="1" t="s">
        <v>73</v>
      </c>
      <c r="E27" s="8">
        <f>D23*E26</f>
        <v>323.94755967498355</v>
      </c>
    </row>
    <row r="29" spans="1:7" ht="15.95" customHeight="1" x14ac:dyDescent="0.25">
      <c r="E29" s="32" t="s">
        <v>198</v>
      </c>
    </row>
    <row r="30" spans="1:7" ht="15.95" customHeight="1" x14ac:dyDescent="0.25">
      <c r="B30" s="4" t="s">
        <v>7</v>
      </c>
      <c r="E30" s="4">
        <v>324</v>
      </c>
    </row>
    <row r="32" spans="1:7" ht="15.95" customHeight="1" x14ac:dyDescent="0.2">
      <c r="A32" s="6" t="s">
        <v>6</v>
      </c>
    </row>
    <row r="33" spans="1:1" ht="15.95" customHeight="1" x14ac:dyDescent="0.2">
      <c r="A33" s="6" t="s">
        <v>71</v>
      </c>
    </row>
    <row r="34" spans="1:1" ht="15.95" customHeight="1" x14ac:dyDescent="0.2">
      <c r="A34" s="6" t="s">
        <v>138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3" ht="30.75" customHeight="1" x14ac:dyDescent="0.25">
      <c r="A1" s="1" t="s">
        <v>2</v>
      </c>
      <c r="B1" s="53" t="s">
        <v>107</v>
      </c>
    </row>
    <row r="2" spans="1:3" ht="15.95" customHeight="1" x14ac:dyDescent="0.2">
      <c r="A2" s="1" t="s">
        <v>3</v>
      </c>
      <c r="B2" s="1" t="s">
        <v>120</v>
      </c>
    </row>
    <row r="3" spans="1:3" ht="15.95" customHeight="1" x14ac:dyDescent="0.2">
      <c r="A3" s="1" t="s">
        <v>1</v>
      </c>
      <c r="B3" s="1" t="s">
        <v>217</v>
      </c>
    </row>
    <row r="5" spans="1:3" ht="15.95" customHeight="1" x14ac:dyDescent="0.25">
      <c r="C5" s="3" t="s">
        <v>182</v>
      </c>
    </row>
    <row r="6" spans="1:3" ht="15.95" customHeight="1" x14ac:dyDescent="0.25">
      <c r="B6" s="4" t="s">
        <v>7</v>
      </c>
      <c r="C6" s="4">
        <v>45</v>
      </c>
    </row>
    <row r="8" spans="1:3" ht="15.95" customHeight="1" x14ac:dyDescent="0.2">
      <c r="A8" s="6" t="s">
        <v>6</v>
      </c>
    </row>
    <row r="9" spans="1:3" ht="15.95" customHeight="1" x14ac:dyDescent="0.2">
      <c r="A9" s="6" t="s">
        <v>29</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86" zoomScaleNormal="86" zoomScalePageLayoutView="140" workbookViewId="0">
      <selection activeCell="B17" sqref="B17"/>
    </sheetView>
  </sheetViews>
  <sheetFormatPr baseColWidth="10" defaultColWidth="10.85546875" defaultRowHeight="15.95" customHeight="1" x14ac:dyDescent="0.2"/>
  <cols>
    <col min="1" max="1" width="16" style="1" customWidth="1"/>
    <col min="2" max="2" width="52.85546875" style="1" customWidth="1"/>
    <col min="3" max="16384" width="10.85546875" style="1"/>
  </cols>
  <sheetData>
    <row r="1" spans="1:3" ht="30.75" customHeight="1" x14ac:dyDescent="0.25">
      <c r="A1" s="1" t="s">
        <v>2</v>
      </c>
      <c r="B1" s="53" t="s">
        <v>106</v>
      </c>
    </row>
    <row r="2" spans="1:3" ht="15.95" customHeight="1" x14ac:dyDescent="0.2">
      <c r="A2" s="1" t="s">
        <v>3</v>
      </c>
      <c r="B2" s="1" t="s">
        <v>120</v>
      </c>
    </row>
    <row r="3" spans="1:3" ht="15.95" customHeight="1" x14ac:dyDescent="0.2">
      <c r="A3" s="1" t="s">
        <v>1</v>
      </c>
      <c r="B3" s="1" t="s">
        <v>217</v>
      </c>
    </row>
    <row r="5" spans="1:3" ht="15.95" customHeight="1" x14ac:dyDescent="0.25">
      <c r="C5" s="32" t="s">
        <v>44</v>
      </c>
    </row>
    <row r="6" spans="1:3" ht="15.95" customHeight="1" x14ac:dyDescent="0.25">
      <c r="B6" s="4" t="s">
        <v>7</v>
      </c>
      <c r="C6" s="4">
        <v>95</v>
      </c>
    </row>
    <row r="8" spans="1:3" ht="15.95" customHeight="1" x14ac:dyDescent="0.2">
      <c r="A8" s="6" t="s">
        <v>6</v>
      </c>
    </row>
    <row r="9" spans="1:3" ht="15.95" customHeight="1" x14ac:dyDescent="0.2">
      <c r="A9" s="6" t="s">
        <v>30</v>
      </c>
    </row>
    <row r="10" spans="1:3" ht="15.95" customHeight="1" x14ac:dyDescent="0.2">
      <c r="A10" s="6"/>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21</vt:i4>
      </vt:variant>
    </vt:vector>
  </HeadingPairs>
  <TitlesOfParts>
    <vt:vector size="21" baseType="lpstr">
      <vt:lpstr>1 Stützung GWL</vt:lpstr>
      <vt:lpstr>2 Preise</vt:lpstr>
      <vt:lpstr>3 Wertschöpfung</vt:lpstr>
      <vt:lpstr>4 Stützung Einkommen</vt:lpstr>
      <vt:lpstr>5 Zielerreichung Einkommen</vt:lpstr>
      <vt:lpstr>6 Versorgung</vt:lpstr>
      <vt:lpstr>7 Bodenverbrauch</vt:lpstr>
      <vt:lpstr> 8 Nitrat</vt:lpstr>
      <vt:lpstr>9 Pestizide GW</vt:lpstr>
      <vt:lpstr>10 Ammoniak</vt:lpstr>
      <vt:lpstr>11 THG</vt:lpstr>
      <vt:lpstr>12 Boden</vt:lpstr>
      <vt:lpstr>13 Stickstoff Gewässer</vt:lpstr>
      <vt:lpstr>14 Pestizide Fliessgew.</vt:lpstr>
      <vt:lpstr>15 Biodiversitätsflächen</vt:lpstr>
      <vt:lpstr>16 Brutvögel</vt:lpstr>
      <vt:lpstr>17 Stickstoffdeposition</vt:lpstr>
      <vt:lpstr>18 Wiederbewaldung</vt:lpstr>
      <vt:lpstr>19 Landschaft</vt:lpstr>
      <vt:lpstr>20 Beteiligung RAUS</vt:lpstr>
      <vt:lpstr>21 Kontrollen Tierwohl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Schläpfer Felix</dc:creator>
  <cp:lastModifiedBy>Schläpfer Felix</cp:lastModifiedBy>
  <dcterms:created xsi:type="dcterms:W3CDTF">2018-10-04T06:28:32Z</dcterms:created>
  <dcterms:modified xsi:type="dcterms:W3CDTF">2019-03-25T12:12:41Z</dcterms:modified>
  <cp:contentStatus/>
</cp:coreProperties>
</file>